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00" yWindow="0" windowWidth="29120" windowHeight="18180" activeTab="0"/>
  </bookViews>
  <sheets>
    <sheet name="GRILLE des données" sheetId="1" r:id="rId1"/>
  </sheets>
  <definedNames/>
  <calcPr fullCalcOnLoad="1"/>
</workbook>
</file>

<file path=xl/comments1.xml><?xml version="1.0" encoding="utf-8"?>
<comments xmlns="http://schemas.openxmlformats.org/spreadsheetml/2006/main">
  <authors>
    <author>Remi</author>
  </authors>
  <commentList>
    <comment ref="F15" authorId="0">
      <text>
        <r>
          <rPr>
            <sz val="8"/>
            <rFont val="Geneva"/>
            <family val="0"/>
          </rPr>
          <t xml:space="preserve">Cette valeur est le produit de l'indice de votre pension (ici 1000, </t>
        </r>
        <r>
          <rPr>
            <b/>
            <sz val="8"/>
            <color indexed="10"/>
            <rFont val="Geneva"/>
            <family val="0"/>
          </rPr>
          <t>à titre d'exemple</t>
        </r>
        <r>
          <rPr>
            <sz val="8"/>
            <rFont val="Geneva"/>
            <family val="0"/>
          </rPr>
          <t>), que multiplie la valeur du point (284) que multiplie encore le nombre de jours de la période (270). Ce produit est divisé par 360.
Un double-clic sur la cellule du montant fait apparaître la formule du calcul.
Naturellement, il faut saisir votre indice global de pension en vigueur au cours de cette année 1955.</t>
        </r>
      </text>
    </comment>
    <comment ref="G16" authorId="0">
      <text>
        <r>
          <rPr>
            <sz val="8"/>
            <rFont val="Geneva"/>
            <family val="0"/>
          </rPr>
          <t xml:space="preserve">Ce montant est le total des sommes perçues durant les deux périodes de l'année 1955.
Il est en </t>
        </r>
        <r>
          <rPr>
            <sz val="8"/>
            <color indexed="10"/>
            <rFont val="Geneva"/>
            <family val="0"/>
          </rPr>
          <t>"ancien"</t>
        </r>
        <r>
          <rPr>
            <sz val="8"/>
            <rFont val="Geneva"/>
            <family val="0"/>
          </rPr>
          <t xml:space="preserve"> franc et se trouvera converti en </t>
        </r>
        <r>
          <rPr>
            <sz val="8"/>
            <color indexed="10"/>
            <rFont val="Geneva"/>
            <family val="0"/>
          </rPr>
          <t>"euro"</t>
        </r>
        <r>
          <rPr>
            <sz val="8"/>
            <rFont val="Geneva"/>
            <family val="0"/>
          </rPr>
          <t xml:space="preserve">  par application du coefficient d'actualisation.</t>
        </r>
      </text>
    </comment>
    <comment ref="H16" authorId="0">
      <text>
        <r>
          <rPr>
            <sz val="8"/>
            <rFont val="Geneva"/>
            <family val="0"/>
          </rPr>
          <t xml:space="preserve">Saisir ici le coefficient d'actualisation fourni par l'administration fiscale et valable pour la seule année où est effectué le calcul.
</t>
        </r>
      </text>
    </comment>
    <comment ref="I16" authorId="0">
      <text>
        <r>
          <rPr>
            <sz val="8"/>
            <rFont val="Geneva"/>
            <family val="0"/>
          </rPr>
          <t>Cette somme, produit du montant perçu en 1955 multiplié par le coefficient d'actualisation, est le montant actualisé que vous vouliez connaître pour le déduire du montant total de votre patrimoine. Naturellement ce calcul doit être prolongé jusqu'à la dernière année en cours.</t>
        </r>
      </text>
    </comment>
    <comment ref="B15" authorId="0">
      <text>
        <r>
          <rPr>
            <sz val="8"/>
            <rFont val="Geneva"/>
            <family val="0"/>
          </rPr>
          <t xml:space="preserve">Cet indice de 1000 points est fictif. Il permet d'effectuer, à titre d'exemple, un calcul complet sur une année.
Évidemment, </t>
        </r>
        <r>
          <rPr>
            <sz val="8"/>
            <color indexed="10"/>
            <rFont val="Geneva"/>
            <family val="0"/>
          </rPr>
          <t>il doit être remplacé</t>
        </r>
        <r>
          <rPr>
            <sz val="8"/>
            <rFont val="Geneva"/>
            <family val="0"/>
          </rPr>
          <t xml:space="preserve"> par l'indice de votre pension.</t>
        </r>
      </text>
    </comment>
    <comment ref="A14" authorId="0">
      <text>
        <r>
          <rPr>
            <sz val="8"/>
            <rFont val="Geneva"/>
            <family val="0"/>
          </rPr>
          <t>Imaginons que votre première pension trouve son terme le 30 novembre 1957 car une nouvelle concession de pension pour aggravation porte votre indice global, par exemple, à 1500 à compter du 1er décembre. Il faut donc adapter la grille des données.
Il faut activer toute la ligne où se trouve une cellule rouge (en cliquant sur le n° d'ordre de cette ligne) pour insérer trois lignes vierges au-dessus de cette cellule (menu insertion/lignes).
La première de ces trois lignes servira à la clôture de la jouissance de la première pension. Il ne faut pas oublier de changer le nombre de jours qui n'est plus "60", mais "30".
Sur la troisième ligne vierge, il faut saisir le nouvel indice (1500 par exemple), la valeur du point de la première ligne qui continue d'être appliquée, ainsi que le nombre de jours où cette valeur est encore appliquée avant une nouvelle valeur du point ("30" dans cet exemple).
Sur la deuxième, il est judicieux d'inscrire les principaux éléments de référence de la nouvelle pension : N° de pension, dates, taux d'invalidité, allocations, etc.</t>
        </r>
      </text>
    </comment>
    <comment ref="A6" authorId="0">
      <text>
        <r>
          <rPr>
            <sz val="8"/>
            <rFont val="Geneva"/>
            <family val="0"/>
          </rPr>
          <t>Cette grille de données vous permettra d'évaluer le montant global et actualisé des sommes perçues au titre de votre pension militaire d'invalidité.
Au besoin, il est aussi conseillé de s'informer de la bonne manière d'utiliser le calcul matriciel. Il permettra de gagner beaucoup de temps dans l'achèvement du travail d'évaluation.</t>
        </r>
        <r>
          <rPr>
            <sz val="9"/>
            <rFont val="Geneva"/>
            <family val="0"/>
          </rPr>
          <t xml:space="preserve">
</t>
        </r>
      </text>
    </comment>
    <comment ref="D226" authorId="0">
      <text>
        <r>
          <rPr>
            <sz val="9"/>
            <rFont val="Geneva"/>
            <family val="0"/>
          </rPr>
          <t>incrémenter dans chacune des cellules ci-dessous l'indice global en vigueur au cours de l'année qui a précédé la date indiquée.</t>
        </r>
      </text>
    </comment>
    <comment ref="F8" authorId="0">
      <text>
        <r>
          <rPr>
            <sz val="9"/>
            <rFont val="Geneva"/>
            <family val="0"/>
          </rPr>
          <t>Montant = (Indice x Valeur du point x Nombre jours) / 360
Nota : Dans ce type de calcul, les mois sont tous de 30 jours et les années comptent toujours 360 jours.</t>
        </r>
      </text>
    </comment>
    <comment ref="E8" authorId="0">
      <text>
        <r>
          <rPr>
            <sz val="9"/>
            <rFont val="Geneva"/>
            <family val="0"/>
          </rPr>
          <t>Dans ce type de calcul, tous les mois comptent 30 jours et les années comptent toujours 360 jours.</t>
        </r>
        <r>
          <rPr>
            <b/>
            <sz val="9"/>
            <rFont val="Geneva"/>
            <family val="0"/>
          </rPr>
          <t xml:space="preserve">
</t>
        </r>
      </text>
    </comment>
    <comment ref="D8" authorId="0">
      <text>
        <r>
          <rPr>
            <sz val="9"/>
            <rFont val="Geneva"/>
            <family val="0"/>
          </rPr>
          <t>Dans cette colonne figure la valeur annuelle du point de pension pour une durée limitée au nombre de jours indiqué dans la cellule à droite.
Cette valeur est d'abord en "ancien" franc, puis en "nouveau" franc et enfin en euro.
La valeur du point initialement annoncée a pu être légèrement modifiée par une majoration ultérieure. La valeur affichée ici tient compte des modifications éventuellement apportées.
Pour cette raison, le calcul effectué par cette feuille est théorique et peut ne pas correspondre aux valeurs affichées dans vos soldes bancaires, sauf à additionner un versement initial et le rappel crédité par la suite.</t>
        </r>
      </text>
    </comment>
    <comment ref="H8" authorId="0">
      <text>
        <r>
          <rPr>
            <b/>
            <sz val="9"/>
            <rFont val="Geneva"/>
            <family val="0"/>
          </rPr>
          <t>coefficients de transformation du franc d'une année, en euro d'une autre année</t>
        </r>
      </text>
    </comment>
    <comment ref="A28" authorId="0">
      <text>
        <r>
          <rPr>
            <b/>
            <sz val="9"/>
            <rFont val="Geneva"/>
            <family val="0"/>
          </rPr>
          <t>Passage aux nouveaux francs</t>
        </r>
      </text>
    </comment>
    <comment ref="A186" authorId="0">
      <text>
        <r>
          <rPr>
            <b/>
            <sz val="9"/>
            <rFont val="Geneva"/>
            <family val="0"/>
          </rPr>
          <t>Passage aux euros</t>
        </r>
      </text>
    </comment>
  </commentList>
</comments>
</file>

<file path=xl/sharedStrings.xml><?xml version="1.0" encoding="utf-8"?>
<sst xmlns="http://schemas.openxmlformats.org/spreadsheetml/2006/main" count="35" uniqueCount="32">
  <si>
    <t>pas de rappel</t>
  </si>
  <si>
    <t>Plus de rappels pour les années suivantes</t>
  </si>
  <si>
    <t>Total partiel B :</t>
  </si>
  <si>
    <t>(a) Montant = (Indice x Val pt x Nbre jours) / 360</t>
  </si>
  <si>
    <t>indice</t>
  </si>
  <si>
    <t>Dates</t>
  </si>
  <si>
    <t>Valeur</t>
  </si>
  <si>
    <t>Nombre</t>
  </si>
  <si>
    <t>Montant perçu</t>
  </si>
  <si>
    <t>Coefficient</t>
  </si>
  <si>
    <t>Montant</t>
  </si>
  <si>
    <t>du point</t>
  </si>
  <si>
    <t>de jours</t>
  </si>
  <si>
    <t>dans la période</t>
  </si>
  <si>
    <t>dans l'année</t>
  </si>
  <si>
    <t>actualisé</t>
  </si>
  <si>
    <t>(a)</t>
  </si>
  <si>
    <t>Rappels effectués au titre du rapport constant (Loi de finances n° 89-935 du 29-12-89, art. 123-1)</t>
  </si>
  <si>
    <t>date</t>
  </si>
  <si>
    <t>valeur</t>
  </si>
  <si>
    <t>montant</t>
  </si>
  <si>
    <t>COMMENTAIRES</t>
  </si>
  <si>
    <t>lire ici</t>
  </si>
  <si>
    <t>A lire d'abord</t>
  </si>
  <si>
    <t>AVERTISSEMENT : les triangles rouges en haut et à droite de certaines cellules indiquent que des "commentaires" sont liés à ces cellules. Avant de commencer le travail d'évaluation, nous conseillons vivement de lire ces commentaires en plaçant l'index sur la cellule. Une fois assimilés, ils pourront tous être supprimés.</t>
  </si>
  <si>
    <t>Total partiel A :</t>
  </si>
  <si>
    <r>
      <t>ATTENTION</t>
    </r>
    <r>
      <rPr>
        <sz val="10"/>
        <rFont val="Helv"/>
        <family val="0"/>
      </rPr>
      <t xml:space="preserve">, Cette grille </t>
    </r>
    <r>
      <rPr>
        <b/>
        <sz val="10"/>
        <color indexed="10"/>
        <rFont val="Helv"/>
        <family val="0"/>
      </rPr>
      <t>n'est pas valable</t>
    </r>
    <r>
      <rPr>
        <sz val="10"/>
        <rFont val="Helv"/>
        <family val="0"/>
      </rPr>
      <t xml:space="preserve"> pour toute pension ayant été soumise, entre 1990 et 2000, au gel de la valeur du point. Il est préférable de demander au secrétariat fédéral de procéder à l'évaluation des sommes au cours de cette dizaine d'années, en raison des nombreux paramètres qui interviennent dans les calculs.</t>
    </r>
  </si>
  <si>
    <t>TOTAL GENERAL (A+B) arrêté au 31 décembre 2011 :</t>
  </si>
  <si>
    <t>Ces 5 valeurs sont
des anciens francs</t>
  </si>
  <si>
    <t>Ces valeurs sont
des anciens francs</t>
  </si>
  <si>
    <t>Pour obtenir le nouveau barème des coefficients d'actualisation de votre pension cliquer sur cette phrase.</t>
  </si>
  <si>
    <t>(pour 2014)</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</si>
</sst>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quot; F&quot;;\-#,##0&quot; F&quot;"/>
    <numFmt numFmtId="181" formatCode="#,##0&quot; F&quot;;[Red]\-#,##0&quot; F&quot;"/>
    <numFmt numFmtId="182" formatCode="#,##0.00&quot; F&quot;;\-#,##0.00&quot; F&quot;"/>
    <numFmt numFmtId="183" formatCode="#,##0.00&quot; F&quot;;[Red]\-#,##0.00&quot; F&quot;"/>
    <numFmt numFmtId="184" formatCode="_-* #,##0&quot; F&quot;_-;\-* #,##0&quot; F&quot;_-;_-* &quot;-&quot;&quot; F&quot;_-;_-@_-"/>
    <numFmt numFmtId="185" formatCode="_-* #,##0_ _F_-;\-* #,##0_ _F_-;_-* &quot;-&quot;_ _F_-;_-@_-"/>
    <numFmt numFmtId="186" formatCode="_-* #,##0.00&quot; F&quot;_-;\-* #,##0.00&quot; F&quot;_-;_-* &quot;-&quot;??&quot; F&quot;_-;_-@_-"/>
    <numFmt numFmtId="187" formatCode="_-* #,##0.00_ _F_-;\-* #,##0.00_ _F_-;_-* &quot;-&quot;??_ _F_-;_-@_-"/>
    <numFmt numFmtId="188" formatCode="d/m/yy"/>
    <numFmt numFmtId="189" formatCode="d/m/yy\ h:mm"/>
    <numFmt numFmtId="190" formatCode="0.0"/>
    <numFmt numFmtId="191" formatCode="0.000"/>
    <numFmt numFmtId="192" formatCode="0.0000"/>
    <numFmt numFmtId="193" formatCode="#,##0.00&quot; €&quot;"/>
    <numFmt numFmtId="194" formatCode="0.00000"/>
    <numFmt numFmtId="195" formatCode="0.000000"/>
    <numFmt numFmtId="196" formatCode="dd/mm/yyyy"/>
    <numFmt numFmtId="197" formatCode="#,##0.00\ [$FRF]"/>
    <numFmt numFmtId="198" formatCode="#,##0.00_€"/>
    <numFmt numFmtId="199" formatCode="#,##0.00&quot;€&quot;"/>
    <numFmt numFmtId="200" formatCode="#,##0.0000\ [$FRF]"/>
    <numFmt numFmtId="201" formatCode="#,##0.00\ &quot;€&quot;"/>
  </numFmts>
  <fonts count="55">
    <font>
      <sz val="10"/>
      <name val="Geneva"/>
      <family val="0"/>
    </font>
    <font>
      <b/>
      <sz val="10"/>
      <name val="Geneva"/>
      <family val="0"/>
    </font>
    <font>
      <i/>
      <sz val="10"/>
      <name val="Geneva"/>
      <family val="0"/>
    </font>
    <font>
      <b/>
      <i/>
      <sz val="10"/>
      <name val="Geneva"/>
      <family val="0"/>
    </font>
    <font>
      <u val="single"/>
      <sz val="15"/>
      <color indexed="12"/>
      <name val="Geneva"/>
      <family val="0"/>
    </font>
    <font>
      <u val="single"/>
      <sz val="15"/>
      <color indexed="61"/>
      <name val="Geneva"/>
      <family val="0"/>
    </font>
    <font>
      <sz val="8"/>
      <name val="Geneva"/>
      <family val="0"/>
    </font>
    <font>
      <b/>
      <sz val="8"/>
      <color indexed="10"/>
      <name val="Geneva"/>
      <family val="0"/>
    </font>
    <font>
      <sz val="9"/>
      <name val="Geneva"/>
      <family val="0"/>
    </font>
    <font>
      <sz val="8"/>
      <name val="Verdana"/>
      <family val="0"/>
    </font>
    <font>
      <sz val="8"/>
      <color indexed="10"/>
      <name val="Geneva"/>
      <family val="0"/>
    </font>
    <font>
      <b/>
      <sz val="9"/>
      <name val="Geneva"/>
      <family val="0"/>
    </font>
    <font>
      <sz val="10"/>
      <name val="Helv"/>
      <family val="0"/>
    </font>
    <font>
      <b/>
      <sz val="10"/>
      <name val="Helv"/>
      <family val="0"/>
    </font>
    <font>
      <b/>
      <sz val="10"/>
      <color indexed="10"/>
      <name val="Helv"/>
      <family val="0"/>
    </font>
    <font>
      <sz val="10"/>
      <color indexed="10"/>
      <name val="Helv"/>
      <family val="0"/>
    </font>
    <font>
      <sz val="10"/>
      <color indexed="53"/>
      <name val="Helv"/>
      <family val="0"/>
    </font>
    <font>
      <sz val="8"/>
      <name val="Helv"/>
      <family val="0"/>
    </font>
    <font>
      <sz val="8"/>
      <color indexed="10"/>
      <name val="Helv"/>
      <family val="0"/>
    </font>
    <font>
      <u val="single"/>
      <sz val="10"/>
      <color indexed="12"/>
      <name val="Geneva"/>
      <family val="0"/>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13"/>
      <name val="Calibri"/>
      <family val="2"/>
    </font>
    <font>
      <sz val="12"/>
      <color indexed="13"/>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8"/>
      <name val="Genev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0"/>
        <bgColor indexed="64"/>
      </patternFill>
    </fill>
    <fill>
      <patternFill patternType="solid">
        <fgColor indexed="43"/>
        <bgColor indexed="64"/>
      </patternFill>
    </fill>
    <fill>
      <patternFill patternType="solid">
        <fgColor theme="0"/>
        <bgColor indexed="64"/>
      </patternFill>
    </fill>
    <fill>
      <patternFill patternType="solid">
        <fgColor rgb="FFFFFF7E"/>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0" applyNumberFormat="0" applyBorder="0" applyAlignment="0" applyProtection="0"/>
    <xf numFmtId="0" fontId="41" fillId="27" borderId="1" applyNumberFormat="0" applyAlignment="0" applyProtection="0"/>
    <xf numFmtId="0" fontId="42" fillId="0" borderId="2" applyNumberFormat="0" applyFill="0" applyAlignment="0" applyProtection="0"/>
    <xf numFmtId="0" fontId="43" fillId="28" borderId="1" applyNumberFormat="0" applyAlignment="0" applyProtection="0"/>
    <xf numFmtId="0" fontId="44"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 fontId="0" fillId="0" borderId="0" applyFont="0" applyFill="0" applyBorder="0" applyAlignment="0" applyProtection="0"/>
    <xf numFmtId="183"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6" fillId="27"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55">
    <xf numFmtId="0" fontId="0" fillId="0" borderId="0" xfId="0" applyAlignment="1">
      <alignment/>
    </xf>
    <xf numFmtId="0" fontId="12" fillId="0" borderId="0" xfId="0" applyFont="1" applyAlignment="1">
      <alignment/>
    </xf>
    <xf numFmtId="1" fontId="13" fillId="0" borderId="0" xfId="0" applyNumberFormat="1" applyFont="1" applyAlignment="1">
      <alignment horizontal="center"/>
    </xf>
    <xf numFmtId="0" fontId="12" fillId="0" borderId="0" xfId="0" applyFont="1" applyAlignment="1">
      <alignment horizontal="center"/>
    </xf>
    <xf numFmtId="4" fontId="12" fillId="0" borderId="0" xfId="0" applyNumberFormat="1" applyFont="1" applyAlignment="1">
      <alignment/>
    </xf>
    <xf numFmtId="0" fontId="14" fillId="0" borderId="0" xfId="0" applyFont="1" applyAlignment="1">
      <alignment horizontal="left"/>
    </xf>
    <xf numFmtId="0" fontId="13" fillId="0" borderId="0" xfId="0" applyFont="1" applyAlignment="1">
      <alignment horizontal="center"/>
    </xf>
    <xf numFmtId="4" fontId="13" fillId="0" borderId="0" xfId="0" applyNumberFormat="1" applyFont="1" applyAlignment="1">
      <alignment horizontal="center"/>
    </xf>
    <xf numFmtId="4" fontId="12" fillId="0" borderId="0" xfId="0" applyNumberFormat="1" applyFont="1" applyAlignment="1">
      <alignment horizontal="center"/>
    </xf>
    <xf numFmtId="1" fontId="14" fillId="0" borderId="0" xfId="0" applyNumberFormat="1" applyFont="1" applyAlignment="1">
      <alignment horizontal="center"/>
    </xf>
    <xf numFmtId="188" fontId="12" fillId="0" borderId="0" xfId="0" applyNumberFormat="1" applyFont="1" applyAlignment="1">
      <alignment horizontal="center"/>
    </xf>
    <xf numFmtId="193" fontId="12" fillId="0" borderId="0" xfId="0" applyNumberFormat="1" applyFont="1" applyAlignment="1">
      <alignment/>
    </xf>
    <xf numFmtId="0" fontId="12" fillId="33" borderId="0" xfId="0" applyFont="1" applyFill="1" applyAlignment="1">
      <alignment/>
    </xf>
    <xf numFmtId="0" fontId="12" fillId="0" borderId="10" xfId="0" applyFont="1" applyBorder="1" applyAlignment="1">
      <alignment/>
    </xf>
    <xf numFmtId="1" fontId="13" fillId="0" borderId="10" xfId="0" applyNumberFormat="1" applyFont="1" applyBorder="1" applyAlignment="1">
      <alignment horizontal="center"/>
    </xf>
    <xf numFmtId="188" fontId="12" fillId="0" borderId="10" xfId="0" applyNumberFormat="1" applyFont="1" applyBorder="1" applyAlignment="1">
      <alignment horizontal="center"/>
    </xf>
    <xf numFmtId="0" fontId="12" fillId="0" borderId="10" xfId="0" applyFont="1" applyBorder="1" applyAlignment="1">
      <alignment horizontal="center"/>
    </xf>
    <xf numFmtId="4" fontId="12" fillId="0" borderId="10" xfId="0" applyNumberFormat="1" applyFont="1" applyBorder="1" applyAlignment="1">
      <alignment/>
    </xf>
    <xf numFmtId="2" fontId="12" fillId="0" borderId="0" xfId="0" applyNumberFormat="1" applyFont="1" applyAlignment="1">
      <alignment horizontal="center"/>
    </xf>
    <xf numFmtId="2" fontId="13" fillId="0" borderId="0" xfId="0" applyNumberFormat="1" applyFont="1" applyAlignment="1">
      <alignment horizontal="center"/>
    </xf>
    <xf numFmtId="193" fontId="12" fillId="0" borderId="10" xfId="0" applyNumberFormat="1" applyFont="1" applyBorder="1" applyAlignment="1">
      <alignment horizontal="center"/>
    </xf>
    <xf numFmtId="193" fontId="12" fillId="0" borderId="0" xfId="0" applyNumberFormat="1" applyFont="1" applyAlignment="1">
      <alignment horizontal="center"/>
    </xf>
    <xf numFmtId="191" fontId="12" fillId="0" borderId="0" xfId="0" applyNumberFormat="1" applyFont="1" applyAlignment="1">
      <alignment horizontal="center"/>
    </xf>
    <xf numFmtId="188" fontId="12" fillId="0" borderId="0" xfId="0" applyNumberFormat="1" applyFont="1" applyFill="1" applyAlignment="1">
      <alignment horizontal="center"/>
    </xf>
    <xf numFmtId="193" fontId="12" fillId="0" borderId="0" xfId="0" applyNumberFormat="1" applyFont="1" applyFill="1" applyAlignment="1">
      <alignment horizontal="center"/>
    </xf>
    <xf numFmtId="0" fontId="12" fillId="0" borderId="0" xfId="0" applyFont="1" applyFill="1" applyAlignment="1">
      <alignment horizontal="center"/>
    </xf>
    <xf numFmtId="0" fontId="13" fillId="0" borderId="0" xfId="0" applyFont="1" applyAlignment="1">
      <alignment/>
    </xf>
    <xf numFmtId="4" fontId="13" fillId="0" borderId="0" xfId="0" applyNumberFormat="1" applyFont="1" applyAlignment="1">
      <alignment/>
    </xf>
    <xf numFmtId="193" fontId="13" fillId="0" borderId="0" xfId="0" applyNumberFormat="1" applyFont="1" applyAlignment="1">
      <alignment/>
    </xf>
    <xf numFmtId="0" fontId="12" fillId="0" borderId="0" xfId="0" applyFont="1" applyFill="1" applyAlignment="1">
      <alignment/>
    </xf>
    <xf numFmtId="193" fontId="16" fillId="0" borderId="0" xfId="0" applyNumberFormat="1" applyFont="1" applyFill="1" applyAlignment="1">
      <alignment/>
    </xf>
    <xf numFmtId="188" fontId="13" fillId="0" borderId="0" xfId="0" applyNumberFormat="1" applyFont="1" applyAlignment="1">
      <alignment horizontal="center"/>
    </xf>
    <xf numFmtId="2" fontId="12" fillId="0" borderId="0" xfId="0" applyNumberFormat="1" applyFont="1" applyAlignment="1">
      <alignment/>
    </xf>
    <xf numFmtId="0" fontId="17" fillId="0" borderId="0" xfId="0" applyFont="1" applyAlignment="1">
      <alignment horizontal="center"/>
    </xf>
    <xf numFmtId="188" fontId="17" fillId="0" borderId="0" xfId="0" applyNumberFormat="1" applyFont="1" applyAlignment="1">
      <alignment horizontal="left"/>
    </xf>
    <xf numFmtId="188" fontId="12" fillId="0" borderId="0" xfId="0" applyNumberFormat="1" applyFont="1" applyAlignment="1">
      <alignment/>
    </xf>
    <xf numFmtId="1" fontId="13" fillId="0" borderId="0" xfId="0" applyNumberFormat="1" applyFont="1" applyAlignment="1">
      <alignment horizontal="left"/>
    </xf>
    <xf numFmtId="188" fontId="12" fillId="34" borderId="0" xfId="0" applyNumberFormat="1" applyFont="1" applyFill="1" applyAlignment="1">
      <alignment horizontal="center"/>
    </xf>
    <xf numFmtId="197" fontId="12" fillId="0" borderId="0" xfId="0" applyNumberFormat="1" applyFont="1" applyAlignment="1">
      <alignment/>
    </xf>
    <xf numFmtId="199" fontId="12" fillId="0" borderId="0" xfId="0" applyNumberFormat="1" applyFont="1" applyAlignment="1">
      <alignment/>
    </xf>
    <xf numFmtId="199" fontId="13" fillId="0" borderId="0" xfId="0" applyNumberFormat="1" applyFont="1" applyAlignment="1">
      <alignment/>
    </xf>
    <xf numFmtId="198" fontId="15" fillId="0" borderId="0" xfId="0" applyNumberFormat="1" applyFont="1" applyAlignment="1">
      <alignment/>
    </xf>
    <xf numFmtId="4" fontId="18" fillId="0" borderId="0" xfId="0" applyNumberFormat="1" applyFont="1" applyAlignment="1">
      <alignment horizontal="center" wrapText="1"/>
    </xf>
    <xf numFmtId="197" fontId="12" fillId="0" borderId="10" xfId="0" applyNumberFormat="1" applyFont="1" applyBorder="1" applyAlignment="1">
      <alignment/>
    </xf>
    <xf numFmtId="192" fontId="12" fillId="0" borderId="0" xfId="0" applyNumberFormat="1" applyFont="1" applyAlignment="1">
      <alignment horizontal="center"/>
    </xf>
    <xf numFmtId="192" fontId="12" fillId="0" borderId="10" xfId="0" applyNumberFormat="1" applyFont="1" applyBorder="1" applyAlignment="1">
      <alignment horizontal="center"/>
    </xf>
    <xf numFmtId="192" fontId="13" fillId="0" borderId="0" xfId="0" applyNumberFormat="1" applyFont="1" applyAlignment="1">
      <alignment horizontal="center"/>
    </xf>
    <xf numFmtId="192" fontId="13" fillId="0" borderId="0" xfId="0" applyNumberFormat="1" applyFont="1" applyAlignment="1">
      <alignment/>
    </xf>
    <xf numFmtId="188" fontId="12" fillId="35" borderId="0" xfId="0" applyNumberFormat="1" applyFont="1" applyFill="1" applyAlignment="1">
      <alignment horizontal="center"/>
    </xf>
    <xf numFmtId="188" fontId="12" fillId="36" borderId="0" xfId="0" applyNumberFormat="1" applyFont="1" applyFill="1" applyAlignment="1">
      <alignment horizontal="center"/>
    </xf>
    <xf numFmtId="0" fontId="19" fillId="0" borderId="0" xfId="45" applyFont="1" applyAlignment="1" applyProtection="1">
      <alignment wrapText="1"/>
      <protection/>
    </xf>
    <xf numFmtId="0" fontId="15" fillId="0" borderId="0" xfId="0" applyFont="1" applyAlignment="1">
      <alignment wrapText="1"/>
    </xf>
    <xf numFmtId="0" fontId="14" fillId="0" borderId="0" xfId="0" applyFont="1" applyAlignment="1">
      <alignment wrapText="1"/>
    </xf>
    <xf numFmtId="0" fontId="12" fillId="0" borderId="0" xfId="0" applyFont="1" applyAlignment="1">
      <alignment wrapText="1"/>
    </xf>
    <xf numFmtId="188" fontId="12" fillId="37" borderId="0" xfId="0" applyNumberFormat="1" applyFont="1" applyFill="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urrency"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mig.fr/telechargements/actualisation_rentes_2013.pdf"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I251"/>
  <sheetViews>
    <sheetView tabSelected="1" zoomScale="200" zoomScaleNormal="200" workbookViewId="0" topLeftCell="A200">
      <selection activeCell="H220" sqref="H220"/>
    </sheetView>
  </sheetViews>
  <sheetFormatPr defaultColWidth="0" defaultRowHeight="12.75" zeroHeight="1"/>
  <cols>
    <col min="1" max="1" width="10.375" style="1" customWidth="1"/>
    <col min="2" max="2" width="8.25390625" style="2" customWidth="1"/>
    <col min="3" max="3" width="10.75390625" style="1" customWidth="1"/>
    <col min="4" max="4" width="7.625" style="1" customWidth="1"/>
    <col min="5" max="5" width="8.375" style="3" customWidth="1"/>
    <col min="6" max="6" width="14.875" style="1" customWidth="1"/>
    <col min="7" max="7" width="13.00390625" style="4" customWidth="1"/>
    <col min="8" max="8" width="11.625" style="3" customWidth="1"/>
    <col min="9" max="9" width="13.875" style="4" customWidth="1"/>
    <col min="10" max="10" width="10.75390625" style="1" customWidth="1"/>
    <col min="11" max="16384" width="0" style="1" hidden="1" customWidth="1"/>
  </cols>
  <sheetData>
    <row r="1" ht="12.75"/>
    <row r="2" spans="3:9" ht="39.75" customHeight="1">
      <c r="C2" s="52" t="s">
        <v>26</v>
      </c>
      <c r="D2" s="53"/>
      <c r="E2" s="53"/>
      <c r="F2" s="53"/>
      <c r="G2" s="53"/>
      <c r="H2" s="53"/>
      <c r="I2" s="53"/>
    </row>
    <row r="3" ht="12.75"/>
    <row r="4" spans="3:9" ht="45.75" customHeight="1">
      <c r="C4" s="51" t="s">
        <v>24</v>
      </c>
      <c r="D4" s="51"/>
      <c r="E4" s="51"/>
      <c r="F4" s="51"/>
      <c r="G4" s="51"/>
      <c r="H4" s="51"/>
      <c r="I4" s="51"/>
    </row>
    <row r="5" ht="12.75"/>
    <row r="6" spans="1:9" ht="13.5" customHeight="1">
      <c r="A6" s="5" t="s">
        <v>23</v>
      </c>
      <c r="C6" s="50" t="s">
        <v>30</v>
      </c>
      <c r="D6" s="50"/>
      <c r="E6" s="50"/>
      <c r="F6" s="50"/>
      <c r="G6" s="50"/>
      <c r="H6" s="50"/>
      <c r="I6" s="50"/>
    </row>
    <row r="7" ht="12.75"/>
    <row r="8" spans="2:9" s="6" customFormat="1" ht="12.75">
      <c r="B8" s="2" t="s">
        <v>4</v>
      </c>
      <c r="C8" s="6" t="s">
        <v>5</v>
      </c>
      <c r="D8" s="6" t="s">
        <v>6</v>
      </c>
      <c r="E8" s="6" t="s">
        <v>7</v>
      </c>
      <c r="F8" s="6" t="s">
        <v>8</v>
      </c>
      <c r="G8" s="7" t="s">
        <v>8</v>
      </c>
      <c r="H8" s="6" t="s">
        <v>9</v>
      </c>
      <c r="I8" s="7" t="s">
        <v>10</v>
      </c>
    </row>
    <row r="9" spans="2:9" s="6" customFormat="1" ht="12.75">
      <c r="B9" s="2"/>
      <c r="D9" s="6" t="s">
        <v>11</v>
      </c>
      <c r="E9" s="6" t="s">
        <v>12</v>
      </c>
      <c r="F9" s="6" t="s">
        <v>13</v>
      </c>
      <c r="G9" s="7" t="s">
        <v>14</v>
      </c>
      <c r="H9" s="6" t="s">
        <v>31</v>
      </c>
      <c r="I9" s="7" t="s">
        <v>15</v>
      </c>
    </row>
    <row r="10" spans="2:9" s="6" customFormat="1" ht="12.75">
      <c r="B10" s="2"/>
      <c r="F10" s="3" t="s">
        <v>16</v>
      </c>
      <c r="G10" s="1"/>
      <c r="H10" s="8"/>
      <c r="I10" s="7"/>
    </row>
    <row r="11" ht="12.75"/>
    <row r="12" ht="12.75">
      <c r="A12" s="9"/>
    </row>
    <row r="13" ht="12.75"/>
    <row r="14" spans="1:7" ht="31.5">
      <c r="A14" s="9" t="s">
        <v>22</v>
      </c>
      <c r="F14" s="42" t="s">
        <v>29</v>
      </c>
      <c r="G14" s="42" t="s">
        <v>28</v>
      </c>
    </row>
    <row r="15" spans="2:6" ht="12.75">
      <c r="B15" s="2">
        <v>1000</v>
      </c>
      <c r="C15" s="10">
        <v>18628</v>
      </c>
      <c r="D15" s="3">
        <v>284</v>
      </c>
      <c r="E15" s="3">
        <v>270</v>
      </c>
      <c r="F15" s="41">
        <f>B15*D15*E15/360</f>
        <v>213000</v>
      </c>
    </row>
    <row r="16" spans="3:9" ht="12.75">
      <c r="C16" s="37">
        <v>18901</v>
      </c>
      <c r="D16" s="3">
        <v>293</v>
      </c>
      <c r="E16" s="3">
        <v>90</v>
      </c>
      <c r="F16" s="41">
        <f>B15*D16*E16/360</f>
        <v>73250</v>
      </c>
      <c r="G16" s="41">
        <f>F15+F16</f>
        <v>286250</v>
      </c>
      <c r="H16" s="44">
        <v>9.0684</v>
      </c>
      <c r="I16" s="11">
        <f>(G16/100/6.55957)*(127.21/H16)</f>
        <v>6121.540240773666</v>
      </c>
    </row>
    <row r="17" spans="3:9" ht="12.75">
      <c r="C17" s="10">
        <v>18993</v>
      </c>
      <c r="D17" s="3">
        <v>304</v>
      </c>
      <c r="E17" s="3">
        <v>180</v>
      </c>
      <c r="F17" s="41"/>
      <c r="G17" s="41"/>
      <c r="H17" s="44"/>
      <c r="I17" s="11"/>
    </row>
    <row r="18" spans="3:9" ht="12.75">
      <c r="C18" s="37">
        <v>19175</v>
      </c>
      <c r="D18" s="3">
        <v>314</v>
      </c>
      <c r="E18" s="3">
        <v>180</v>
      </c>
      <c r="F18" s="41"/>
      <c r="G18" s="41">
        <f>F17+F18</f>
        <v>0</v>
      </c>
      <c r="H18" s="44">
        <v>9.4483</v>
      </c>
      <c r="I18" s="11">
        <f>(G18/100/6.55957)*(127.21/H18)</f>
        <v>0</v>
      </c>
    </row>
    <row r="19" spans="3:9" ht="12.75">
      <c r="C19" s="10">
        <v>19359</v>
      </c>
      <c r="D19" s="3">
        <v>323</v>
      </c>
      <c r="E19" s="3">
        <v>120</v>
      </c>
      <c r="F19" s="41"/>
      <c r="G19" s="41"/>
      <c r="H19" s="44"/>
      <c r="I19" s="11"/>
    </row>
    <row r="20" spans="3:9" ht="12.75">
      <c r="C20" s="10">
        <v>19479</v>
      </c>
      <c r="D20" s="3">
        <v>342</v>
      </c>
      <c r="E20" s="3">
        <v>180</v>
      </c>
      <c r="F20" s="41"/>
      <c r="G20" s="41"/>
      <c r="H20" s="44"/>
      <c r="I20" s="11"/>
    </row>
    <row r="21" spans="3:9" ht="12.75">
      <c r="C21" s="37">
        <v>19663</v>
      </c>
      <c r="D21" s="3">
        <v>362</v>
      </c>
      <c r="E21" s="3">
        <v>60</v>
      </c>
      <c r="F21" s="41"/>
      <c r="G21" s="41">
        <f>F19+F20+F21</f>
        <v>0</v>
      </c>
      <c r="H21" s="44">
        <v>9.7352</v>
      </c>
      <c r="I21" s="11">
        <f>(G21/100/6.55957)*(127.21/H21)</f>
        <v>0</v>
      </c>
    </row>
    <row r="22" spans="1:9" ht="12.75">
      <c r="A22" s="12"/>
      <c r="C22" s="10">
        <v>19724</v>
      </c>
      <c r="D22" s="3">
        <v>390</v>
      </c>
      <c r="E22" s="3">
        <v>120</v>
      </c>
      <c r="F22" s="41"/>
      <c r="G22" s="41"/>
      <c r="H22" s="44"/>
      <c r="I22" s="11"/>
    </row>
    <row r="23" spans="3:9" ht="12.75">
      <c r="C23" s="10">
        <v>19844</v>
      </c>
      <c r="D23" s="3">
        <v>399</v>
      </c>
      <c r="E23" s="3">
        <v>90</v>
      </c>
      <c r="F23" s="41"/>
      <c r="G23" s="41"/>
      <c r="H23" s="44"/>
      <c r="I23" s="11"/>
    </row>
    <row r="24" spans="3:9" ht="12.75">
      <c r="C24" s="10">
        <v>19936</v>
      </c>
      <c r="D24" s="3">
        <v>409</v>
      </c>
      <c r="E24" s="3">
        <v>90</v>
      </c>
      <c r="F24" s="41"/>
      <c r="G24" s="41"/>
      <c r="H24" s="44"/>
      <c r="I24" s="11"/>
    </row>
    <row r="25" spans="3:9" ht="12.75">
      <c r="C25" s="37">
        <v>20028</v>
      </c>
      <c r="D25" s="3">
        <v>418</v>
      </c>
      <c r="E25" s="3">
        <v>60</v>
      </c>
      <c r="F25" s="41"/>
      <c r="G25" s="41">
        <f>F22+F23+F24+F25</f>
        <v>0</v>
      </c>
      <c r="H25" s="44">
        <v>11.2008</v>
      </c>
      <c r="I25" s="11">
        <f>(G25/100/6.55957)*(127.21/H25)</f>
        <v>0</v>
      </c>
    </row>
    <row r="26" spans="3:9" ht="12.75">
      <c r="C26" s="10">
        <v>20089</v>
      </c>
      <c r="D26" s="3">
        <v>418</v>
      </c>
      <c r="E26" s="3">
        <v>30</v>
      </c>
      <c r="F26" s="41"/>
      <c r="G26" s="41"/>
      <c r="H26" s="44"/>
      <c r="I26" s="11"/>
    </row>
    <row r="27" spans="3:9" ht="12.75">
      <c r="C27" s="37">
        <v>20120</v>
      </c>
      <c r="D27" s="3">
        <v>435</v>
      </c>
      <c r="E27" s="3">
        <v>330</v>
      </c>
      <c r="F27" s="41"/>
      <c r="G27" s="41">
        <f>F26+F27</f>
        <v>0</v>
      </c>
      <c r="H27" s="44">
        <v>11.8909</v>
      </c>
      <c r="I27" s="11">
        <f>(G27/100/6.55957)*(127.21/H27)</f>
        <v>0</v>
      </c>
    </row>
    <row r="28" spans="2:9" s="13" customFormat="1" ht="12.75">
      <c r="B28" s="14"/>
      <c r="C28" s="15">
        <v>20454</v>
      </c>
      <c r="D28" s="16">
        <v>4.44</v>
      </c>
      <c r="E28" s="16">
        <v>210</v>
      </c>
      <c r="F28" s="43"/>
      <c r="G28" s="17"/>
      <c r="H28" s="45"/>
      <c r="I28" s="11"/>
    </row>
    <row r="29" spans="3:9" ht="12.75">
      <c r="C29" s="10">
        <v>20667</v>
      </c>
      <c r="D29" s="3">
        <v>4.48</v>
      </c>
      <c r="E29" s="3">
        <v>60</v>
      </c>
      <c r="F29" s="38"/>
      <c r="H29" s="44"/>
      <c r="I29" s="11"/>
    </row>
    <row r="30" spans="3:9" ht="12.75">
      <c r="C30" s="37">
        <v>20728</v>
      </c>
      <c r="D30" s="3">
        <v>4.57</v>
      </c>
      <c r="E30" s="3">
        <v>90</v>
      </c>
      <c r="F30" s="38"/>
      <c r="G30" s="38">
        <f>F28+F29+F30</f>
        <v>0</v>
      </c>
      <c r="H30" s="44">
        <v>12.3212</v>
      </c>
      <c r="I30" s="11">
        <f>(G30/6.55957)*(127.21/H30)</f>
        <v>0</v>
      </c>
    </row>
    <row r="31" spans="3:9" ht="12.75">
      <c r="C31" s="10">
        <v>20820</v>
      </c>
      <c r="D31" s="3">
        <v>4.57</v>
      </c>
      <c r="E31" s="3">
        <v>60</v>
      </c>
      <c r="F31" s="38"/>
      <c r="G31" s="38"/>
      <c r="H31" s="44"/>
      <c r="I31" s="11"/>
    </row>
    <row r="32" spans="3:9" ht="12.75">
      <c r="C32" s="10">
        <v>20879</v>
      </c>
      <c r="D32" s="3">
        <v>4.66</v>
      </c>
      <c r="E32" s="3">
        <v>120</v>
      </c>
      <c r="F32" s="38"/>
      <c r="G32" s="38"/>
      <c r="H32" s="44"/>
      <c r="I32" s="11"/>
    </row>
    <row r="33" spans="3:9" ht="12.75">
      <c r="C33" s="10">
        <v>21001</v>
      </c>
      <c r="D33" s="18">
        <v>4.8</v>
      </c>
      <c r="E33" s="3">
        <v>120</v>
      </c>
      <c r="F33" s="38"/>
      <c r="G33" s="38"/>
      <c r="H33" s="44"/>
      <c r="I33" s="11"/>
    </row>
    <row r="34" spans="3:9" ht="12.75">
      <c r="C34" s="37">
        <v>21124</v>
      </c>
      <c r="D34" s="3">
        <v>5.04</v>
      </c>
      <c r="E34" s="3">
        <v>60</v>
      </c>
      <c r="F34" s="38"/>
      <c r="G34" s="38">
        <f>F31+F32+F33+F34</f>
        <v>0</v>
      </c>
      <c r="H34" s="44">
        <v>12.7283</v>
      </c>
      <c r="I34" s="11">
        <f>(G34/6.55957)*(127.21/H34)</f>
        <v>0</v>
      </c>
    </row>
    <row r="35" spans="3:9" ht="12.75">
      <c r="C35" s="10">
        <v>21185</v>
      </c>
      <c r="D35" s="3">
        <v>5.24</v>
      </c>
      <c r="E35" s="3">
        <v>180</v>
      </c>
      <c r="F35" s="38"/>
      <c r="G35" s="38"/>
      <c r="H35" s="44"/>
      <c r="I35" s="11"/>
    </row>
    <row r="36" spans="3:9" ht="12.75">
      <c r="C36" s="10">
        <v>21366</v>
      </c>
      <c r="D36" s="3">
        <v>5.31</v>
      </c>
      <c r="E36" s="3">
        <v>90</v>
      </c>
      <c r="F36" s="38"/>
      <c r="G36" s="38"/>
      <c r="H36" s="44"/>
      <c r="I36" s="11"/>
    </row>
    <row r="37" spans="3:9" ht="12.75">
      <c r="C37" s="10">
        <v>21458</v>
      </c>
      <c r="D37" s="3">
        <v>5.36</v>
      </c>
      <c r="E37" s="3">
        <v>60</v>
      </c>
      <c r="F37" s="38"/>
      <c r="G37" s="38"/>
      <c r="H37" s="44"/>
      <c r="I37" s="11"/>
    </row>
    <row r="38" spans="3:9" ht="12.75">
      <c r="C38" s="37">
        <v>21519</v>
      </c>
      <c r="D38" s="3">
        <v>5.53</v>
      </c>
      <c r="E38" s="3">
        <v>30</v>
      </c>
      <c r="F38" s="38"/>
      <c r="G38" s="38">
        <f>F35+F36+F37+F38</f>
        <v>0</v>
      </c>
      <c r="H38" s="44">
        <v>13.3409</v>
      </c>
      <c r="I38" s="11">
        <f>(G38/6.55957)*(127.21/H38)</f>
        <v>0</v>
      </c>
    </row>
    <row r="39" spans="3:9" ht="12.75">
      <c r="C39" s="10">
        <v>21550</v>
      </c>
      <c r="D39" s="3">
        <v>5.78</v>
      </c>
      <c r="E39" s="3">
        <v>90</v>
      </c>
      <c r="F39" s="38"/>
      <c r="G39" s="38"/>
      <c r="H39" s="44"/>
      <c r="I39" s="11"/>
    </row>
    <row r="40" spans="3:9" ht="12.75">
      <c r="C40" s="10">
        <v>21640</v>
      </c>
      <c r="D40" s="3">
        <v>6.01</v>
      </c>
      <c r="E40" s="3">
        <v>180</v>
      </c>
      <c r="F40" s="38"/>
      <c r="G40" s="38"/>
      <c r="H40" s="44"/>
      <c r="I40" s="11"/>
    </row>
    <row r="41" spans="3:9" ht="12.75">
      <c r="C41" s="37">
        <v>21823</v>
      </c>
      <c r="D41" s="3">
        <v>6.13</v>
      </c>
      <c r="E41" s="3">
        <v>90</v>
      </c>
      <c r="F41" s="38"/>
      <c r="G41" s="38">
        <f>F39+F40+F41</f>
        <v>0</v>
      </c>
      <c r="H41" s="44">
        <v>13.9806</v>
      </c>
      <c r="I41" s="11">
        <f>(G41/6.55957)*(127.21/H41)</f>
        <v>0</v>
      </c>
    </row>
    <row r="42" spans="3:9" ht="12.75">
      <c r="C42" s="10">
        <v>21915</v>
      </c>
      <c r="D42" s="3">
        <v>6.24</v>
      </c>
      <c r="E42" s="3">
        <v>90</v>
      </c>
      <c r="F42" s="38"/>
      <c r="G42" s="38"/>
      <c r="H42" s="44"/>
      <c r="I42" s="11"/>
    </row>
    <row r="43" spans="3:9" ht="12.75">
      <c r="C43" s="10">
        <v>22006</v>
      </c>
      <c r="D43" s="3">
        <v>6.37</v>
      </c>
      <c r="E43" s="3">
        <v>180</v>
      </c>
      <c r="F43" s="38"/>
      <c r="G43" s="38"/>
      <c r="H43" s="44"/>
      <c r="I43" s="11"/>
    </row>
    <row r="44" spans="3:9" ht="12.75">
      <c r="C44" s="37">
        <v>22189</v>
      </c>
      <c r="D44" s="3">
        <v>6.49</v>
      </c>
      <c r="E44" s="3">
        <v>90</v>
      </c>
      <c r="F44" s="38"/>
      <c r="G44" s="38">
        <f>F42+F43+F44</f>
        <v>0</v>
      </c>
      <c r="H44" s="44">
        <v>14.4614</v>
      </c>
      <c r="I44" s="11">
        <f>(G44/6.55957)*(127.21/H44)</f>
        <v>0</v>
      </c>
    </row>
    <row r="45" spans="3:9" ht="12.75">
      <c r="C45" s="10">
        <v>22281</v>
      </c>
      <c r="D45" s="3">
        <v>6.49</v>
      </c>
      <c r="E45" s="3">
        <v>90</v>
      </c>
      <c r="F45" s="38"/>
      <c r="G45" s="38"/>
      <c r="H45" s="44"/>
      <c r="I45" s="11"/>
    </row>
    <row r="46" spans="3:9" ht="12.75">
      <c r="C46" s="10">
        <v>22371</v>
      </c>
      <c r="D46" s="3">
        <v>6.62</v>
      </c>
      <c r="E46" s="3">
        <v>180</v>
      </c>
      <c r="F46" s="38"/>
      <c r="G46" s="38"/>
      <c r="H46" s="44"/>
      <c r="I46" s="11"/>
    </row>
    <row r="47" spans="3:9" ht="12.75">
      <c r="C47" s="37">
        <v>22554</v>
      </c>
      <c r="D47" s="3">
        <v>6.75</v>
      </c>
      <c r="E47" s="3">
        <v>90</v>
      </c>
      <c r="F47" s="38"/>
      <c r="G47" s="38">
        <f>F45+F46+F47</f>
        <v>0</v>
      </c>
      <c r="H47" s="44">
        <v>14.8219</v>
      </c>
      <c r="I47" s="11">
        <f>(G47/6.55957)*(127.21/H47)</f>
        <v>0</v>
      </c>
    </row>
    <row r="48" spans="3:9" ht="12.75">
      <c r="C48" s="10">
        <v>22646</v>
      </c>
      <c r="D48" s="3">
        <v>6.75</v>
      </c>
      <c r="E48" s="3">
        <v>90</v>
      </c>
      <c r="F48" s="38"/>
      <c r="G48" s="38"/>
      <c r="H48" s="44"/>
      <c r="I48" s="11"/>
    </row>
    <row r="49" spans="3:9" ht="12.75">
      <c r="C49" s="10">
        <v>22736</v>
      </c>
      <c r="D49" s="3">
        <v>6.89</v>
      </c>
      <c r="E49" s="3">
        <v>180</v>
      </c>
      <c r="F49" s="38"/>
      <c r="G49" s="38"/>
      <c r="H49" s="44"/>
      <c r="I49" s="11"/>
    </row>
    <row r="50" spans="3:9" ht="12.75">
      <c r="C50" s="37">
        <v>22919</v>
      </c>
      <c r="D50" s="3">
        <v>7.02</v>
      </c>
      <c r="E50" s="3">
        <v>90</v>
      </c>
      <c r="F50" s="38"/>
      <c r="G50" s="38">
        <f>F48+F49+F50</f>
        <v>0</v>
      </c>
      <c r="H50" s="44">
        <v>15.2213</v>
      </c>
      <c r="I50" s="11">
        <f>(G50/6.55957)*(127.21/H50)</f>
        <v>0</v>
      </c>
    </row>
    <row r="51" spans="3:9" ht="12.75">
      <c r="C51" s="10">
        <v>23011</v>
      </c>
      <c r="D51" s="3">
        <v>7.02</v>
      </c>
      <c r="E51" s="3">
        <v>60</v>
      </c>
      <c r="F51" s="38"/>
      <c r="G51" s="38"/>
      <c r="H51" s="44"/>
      <c r="I51" s="11"/>
    </row>
    <row r="52" spans="3:9" ht="12.75">
      <c r="C52" s="10">
        <v>23070</v>
      </c>
      <c r="D52" s="3">
        <v>7.16</v>
      </c>
      <c r="E52" s="3">
        <v>180</v>
      </c>
      <c r="F52" s="38"/>
      <c r="G52" s="38"/>
      <c r="H52" s="44"/>
      <c r="I52" s="11"/>
    </row>
    <row r="53" spans="3:9" ht="12.75">
      <c r="C53" s="37">
        <v>23254</v>
      </c>
      <c r="D53" s="3">
        <v>7.32</v>
      </c>
      <c r="E53" s="3">
        <v>120</v>
      </c>
      <c r="F53" s="38"/>
      <c r="G53" s="38">
        <f>F51+F52+F53</f>
        <v>0</v>
      </c>
      <c r="H53" s="44">
        <v>15.6361</v>
      </c>
      <c r="I53" s="11">
        <f>(G53/6.55957)*(127.21/H53)</f>
        <v>0</v>
      </c>
    </row>
    <row r="54" spans="3:9" ht="12.75">
      <c r="C54" s="10">
        <v>23376</v>
      </c>
      <c r="D54" s="3">
        <v>7.32</v>
      </c>
      <c r="E54" s="3">
        <v>30</v>
      </c>
      <c r="F54" s="38"/>
      <c r="G54" s="38"/>
      <c r="H54" s="44"/>
      <c r="I54" s="11"/>
    </row>
    <row r="55" spans="3:9" ht="12.75">
      <c r="C55" s="10">
        <v>23407</v>
      </c>
      <c r="D55" s="3">
        <v>7.48</v>
      </c>
      <c r="E55" s="3">
        <v>120</v>
      </c>
      <c r="F55" s="38"/>
      <c r="G55" s="38"/>
      <c r="H55" s="44"/>
      <c r="I55" s="11"/>
    </row>
    <row r="56" spans="3:9" ht="12.75">
      <c r="C56" s="10">
        <v>23528</v>
      </c>
      <c r="D56" s="3">
        <v>8.55</v>
      </c>
      <c r="E56" s="3">
        <v>120</v>
      </c>
      <c r="F56" s="38"/>
      <c r="G56" s="38"/>
      <c r="H56" s="44"/>
      <c r="I56" s="11"/>
    </row>
    <row r="57" spans="3:9" ht="12.75">
      <c r="C57" s="37">
        <v>23650</v>
      </c>
      <c r="D57" s="3">
        <v>8.89</v>
      </c>
      <c r="E57" s="3">
        <v>90</v>
      </c>
      <c r="F57" s="38"/>
      <c r="G57" s="38">
        <f>F54+F55+F56+F57</f>
        <v>0</v>
      </c>
      <c r="H57" s="44">
        <v>16.3417</v>
      </c>
      <c r="I57" s="11">
        <f>(G57/6.55957)*(127.21/H57)</f>
        <v>0</v>
      </c>
    </row>
    <row r="58" spans="3:9" ht="12.75">
      <c r="C58" s="10">
        <v>23742</v>
      </c>
      <c r="D58" s="3">
        <v>8.89</v>
      </c>
      <c r="E58" s="3">
        <v>90</v>
      </c>
      <c r="F58" s="38"/>
      <c r="G58" s="38"/>
      <c r="H58" s="44"/>
      <c r="I58" s="11"/>
    </row>
    <row r="59" spans="3:9" ht="12.75">
      <c r="C59" s="10">
        <v>23832</v>
      </c>
      <c r="D59" s="3">
        <v>9.07</v>
      </c>
      <c r="E59" s="3">
        <v>180</v>
      </c>
      <c r="F59" s="38"/>
      <c r="G59" s="38"/>
      <c r="H59" s="44"/>
      <c r="I59" s="11"/>
    </row>
    <row r="60" spans="3:9" ht="12.75">
      <c r="C60" s="37">
        <v>24015</v>
      </c>
      <c r="D60" s="3">
        <v>9.33</v>
      </c>
      <c r="E60" s="3">
        <v>90</v>
      </c>
      <c r="F60" s="38"/>
      <c r="G60" s="38">
        <f>F58+F59+F60</f>
        <v>0</v>
      </c>
      <c r="H60" s="44">
        <v>17.3963</v>
      </c>
      <c r="I60" s="11">
        <f>(G60/6.55957)*(127.21/H60)</f>
        <v>0</v>
      </c>
    </row>
    <row r="61" spans="3:9" ht="12.75">
      <c r="C61" s="10">
        <v>24107</v>
      </c>
      <c r="D61" s="3">
        <v>9.43</v>
      </c>
      <c r="E61" s="3">
        <v>90</v>
      </c>
      <c r="F61" s="38"/>
      <c r="G61" s="38"/>
      <c r="H61" s="44"/>
      <c r="I61" s="11"/>
    </row>
    <row r="62" spans="3:9" ht="12.75">
      <c r="C62" s="10">
        <v>24197</v>
      </c>
      <c r="D62" s="18">
        <v>9.8</v>
      </c>
      <c r="E62" s="3">
        <v>180</v>
      </c>
      <c r="F62" s="38"/>
      <c r="G62" s="38"/>
      <c r="H62" s="44"/>
      <c r="I62" s="11"/>
    </row>
    <row r="63" spans="3:9" ht="12.75">
      <c r="C63" s="37">
        <v>24380</v>
      </c>
      <c r="D63" s="3">
        <v>10.31</v>
      </c>
      <c r="E63" s="3">
        <v>90</v>
      </c>
      <c r="F63" s="38"/>
      <c r="G63" s="38">
        <f>F61+F62+F63</f>
        <v>0</v>
      </c>
      <c r="H63" s="44">
        <v>18.3035</v>
      </c>
      <c r="I63" s="11">
        <f>(G63/6.55957)*(127.21/H63)</f>
        <v>0</v>
      </c>
    </row>
    <row r="64" spans="3:9" ht="12.75">
      <c r="C64" s="10">
        <v>24472</v>
      </c>
      <c r="D64" s="3">
        <v>10.51</v>
      </c>
      <c r="E64" s="3">
        <v>150</v>
      </c>
      <c r="F64" s="38"/>
      <c r="G64" s="38"/>
      <c r="H64" s="44"/>
      <c r="I64" s="11"/>
    </row>
    <row r="65" spans="3:9" ht="12.75">
      <c r="C65" s="10">
        <v>24623</v>
      </c>
      <c r="D65" s="3">
        <v>10.67</v>
      </c>
      <c r="E65" s="3">
        <v>120</v>
      </c>
      <c r="F65" s="38"/>
      <c r="G65" s="38"/>
      <c r="H65" s="44"/>
      <c r="I65" s="11"/>
    </row>
    <row r="66" spans="3:9" ht="12.75">
      <c r="C66" s="10">
        <v>24745</v>
      </c>
      <c r="D66" s="3">
        <v>11.06</v>
      </c>
      <c r="E66" s="3">
        <v>30</v>
      </c>
      <c r="F66" s="38"/>
      <c r="G66" s="38"/>
      <c r="H66" s="44"/>
      <c r="I66" s="11"/>
    </row>
    <row r="67" spans="3:9" ht="12.75">
      <c r="C67" s="37">
        <v>24776</v>
      </c>
      <c r="D67" s="3">
        <v>11.18</v>
      </c>
      <c r="E67" s="3">
        <v>60</v>
      </c>
      <c r="F67" s="38"/>
      <c r="G67" s="38">
        <f>F64+F65+F66+F67</f>
        <v>0</v>
      </c>
      <c r="H67" s="44">
        <v>19.3425</v>
      </c>
      <c r="I67" s="11">
        <f>(G67/6.55957)*(127.21/H67)</f>
        <v>0</v>
      </c>
    </row>
    <row r="68" spans="3:9" ht="12.75">
      <c r="C68" s="10">
        <v>24837</v>
      </c>
      <c r="D68" s="3">
        <v>11.23</v>
      </c>
      <c r="E68" s="3">
        <v>30</v>
      </c>
      <c r="F68" s="38"/>
      <c r="G68" s="38"/>
      <c r="H68" s="44"/>
      <c r="I68" s="11"/>
    </row>
    <row r="69" spans="3:9" ht="12.75">
      <c r="C69" s="10">
        <v>24868</v>
      </c>
      <c r="D69" s="18">
        <v>11.4</v>
      </c>
      <c r="E69" s="3">
        <v>120</v>
      </c>
      <c r="F69" s="38"/>
      <c r="G69" s="38"/>
      <c r="H69" s="44"/>
      <c r="I69" s="11"/>
    </row>
    <row r="70" spans="3:9" ht="12.75">
      <c r="C70" s="10">
        <v>24989</v>
      </c>
      <c r="D70" s="3">
        <v>11.59</v>
      </c>
      <c r="E70" s="3">
        <v>90</v>
      </c>
      <c r="F70" s="38"/>
      <c r="G70" s="38"/>
      <c r="H70" s="44"/>
      <c r="I70" s="11"/>
    </row>
    <row r="71" spans="3:9" ht="12.75">
      <c r="C71" s="10">
        <v>25081</v>
      </c>
      <c r="D71" s="18">
        <v>11.7</v>
      </c>
      <c r="E71" s="3">
        <v>30</v>
      </c>
      <c r="F71" s="38"/>
      <c r="G71" s="38"/>
      <c r="H71" s="44"/>
      <c r="I71" s="11"/>
    </row>
    <row r="72" spans="3:9" ht="12.75">
      <c r="C72" s="37">
        <v>25111</v>
      </c>
      <c r="D72" s="3">
        <v>12.17</v>
      </c>
      <c r="E72" s="3">
        <v>90</v>
      </c>
      <c r="F72" s="38"/>
      <c r="G72" s="38">
        <f>F68+F69+F70+F71+F72</f>
        <v>0</v>
      </c>
      <c r="H72" s="44">
        <v>20.5328</v>
      </c>
      <c r="I72" s="11">
        <f>(G72/6.55957)*(127.21/H72)</f>
        <v>0</v>
      </c>
    </row>
    <row r="73" spans="3:9" ht="12.75">
      <c r="C73" s="10">
        <v>25203</v>
      </c>
      <c r="D73" s="3">
        <v>12.57</v>
      </c>
      <c r="E73" s="3">
        <v>150</v>
      </c>
      <c r="F73" s="38"/>
      <c r="G73" s="38"/>
      <c r="H73" s="44"/>
      <c r="I73" s="11"/>
    </row>
    <row r="74" spans="3:9" ht="12.75">
      <c r="C74" s="10">
        <v>25354</v>
      </c>
      <c r="D74" s="3">
        <v>12.76</v>
      </c>
      <c r="E74" s="3">
        <v>30</v>
      </c>
      <c r="F74" s="38"/>
      <c r="G74" s="38"/>
      <c r="H74" s="44"/>
      <c r="I74" s="11"/>
    </row>
    <row r="75" spans="3:9" ht="12.75">
      <c r="C75" s="10">
        <v>25384</v>
      </c>
      <c r="D75" s="3">
        <v>12.82</v>
      </c>
      <c r="E75" s="3">
        <v>30</v>
      </c>
      <c r="F75" s="38"/>
      <c r="G75" s="38"/>
      <c r="H75" s="44"/>
      <c r="I75" s="11"/>
    </row>
    <row r="76" spans="3:9" ht="12.75">
      <c r="C76" s="10">
        <v>25415</v>
      </c>
      <c r="D76" s="3">
        <v>12.91</v>
      </c>
      <c r="E76" s="3">
        <v>60</v>
      </c>
      <c r="F76" s="38"/>
      <c r="G76" s="38"/>
      <c r="H76" s="44"/>
      <c r="I76" s="11"/>
    </row>
    <row r="77" spans="3:9" ht="12.75">
      <c r="C77" s="10">
        <v>25476</v>
      </c>
      <c r="D77" s="3">
        <v>13.41</v>
      </c>
      <c r="E77" s="3">
        <v>60</v>
      </c>
      <c r="F77" s="38"/>
      <c r="G77" s="38"/>
      <c r="H77" s="44"/>
      <c r="I77" s="11"/>
    </row>
    <row r="78" spans="3:9" ht="12.75">
      <c r="C78" s="37">
        <v>25537</v>
      </c>
      <c r="D78" s="3">
        <v>13.62</v>
      </c>
      <c r="E78" s="3">
        <v>30</v>
      </c>
      <c r="F78" s="38"/>
      <c r="G78" s="38">
        <f>F73+F74+F75+F76+F77+F78</f>
        <v>0</v>
      </c>
      <c r="H78" s="44">
        <v>22.4248</v>
      </c>
      <c r="I78" s="11">
        <f>(G78/6.55957)*(127.21/H78)</f>
        <v>0</v>
      </c>
    </row>
    <row r="79" spans="3:9" ht="12.75">
      <c r="C79" s="10">
        <v>25568</v>
      </c>
      <c r="D79" s="3">
        <v>13.81</v>
      </c>
      <c r="E79" s="3">
        <v>30</v>
      </c>
      <c r="F79" s="38"/>
      <c r="G79" s="38"/>
      <c r="H79" s="44"/>
      <c r="I79" s="11"/>
    </row>
    <row r="80" spans="3:9" ht="12.75">
      <c r="C80" s="10">
        <v>25599</v>
      </c>
      <c r="D80" s="3">
        <v>14.09</v>
      </c>
      <c r="E80" s="3">
        <v>60</v>
      </c>
      <c r="F80" s="38"/>
      <c r="G80" s="38"/>
      <c r="H80" s="44"/>
      <c r="I80" s="11"/>
    </row>
    <row r="81" spans="3:9" ht="12.75">
      <c r="C81" s="10">
        <v>25658</v>
      </c>
      <c r="D81" s="18">
        <v>14.4</v>
      </c>
      <c r="E81" s="3">
        <v>60</v>
      </c>
      <c r="F81" s="38"/>
      <c r="G81" s="38"/>
      <c r="H81" s="44"/>
      <c r="I81" s="11"/>
    </row>
    <row r="82" spans="3:9" ht="12.75">
      <c r="C82" s="10">
        <v>25719</v>
      </c>
      <c r="D82" s="3">
        <v>15.04</v>
      </c>
      <c r="E82" s="3">
        <v>30</v>
      </c>
      <c r="F82" s="38"/>
      <c r="G82" s="38"/>
      <c r="H82" s="44"/>
      <c r="I82" s="11"/>
    </row>
    <row r="83" spans="3:9" ht="12.75">
      <c r="C83" s="10">
        <v>25749</v>
      </c>
      <c r="D83" s="3">
        <v>15.35</v>
      </c>
      <c r="E83" s="3">
        <v>60</v>
      </c>
      <c r="F83" s="38"/>
      <c r="G83" s="38"/>
      <c r="H83" s="44"/>
      <c r="I83" s="11"/>
    </row>
    <row r="84" spans="3:9" ht="12.75">
      <c r="C84" s="10">
        <v>25811</v>
      </c>
      <c r="D84" s="3">
        <v>15.64</v>
      </c>
      <c r="E84" s="3">
        <v>60</v>
      </c>
      <c r="F84" s="38"/>
      <c r="G84" s="38"/>
      <c r="H84" s="44"/>
      <c r="I84" s="11"/>
    </row>
    <row r="85" spans="3:9" ht="12.75">
      <c r="C85" s="10">
        <v>25872</v>
      </c>
      <c r="D85" s="3">
        <v>16.07</v>
      </c>
      <c r="E85" s="3">
        <v>30</v>
      </c>
      <c r="F85" s="38"/>
      <c r="G85" s="38"/>
      <c r="H85" s="44"/>
      <c r="I85" s="11"/>
    </row>
    <row r="86" spans="3:9" ht="12.75">
      <c r="C86" s="37">
        <v>25902</v>
      </c>
      <c r="D86" s="3">
        <v>16.43</v>
      </c>
      <c r="E86" s="3">
        <v>30</v>
      </c>
      <c r="F86" s="38"/>
      <c r="G86" s="38">
        <f>F79+F80+F81+F82+F83+F84+F85+F86</f>
        <v>0</v>
      </c>
      <c r="H86" s="44">
        <v>25.5032</v>
      </c>
      <c r="I86" s="11">
        <f>(G86/6.55957)*(127.21/H86)</f>
        <v>0</v>
      </c>
    </row>
    <row r="87" spans="3:9" ht="12.75">
      <c r="C87" s="10">
        <v>25933</v>
      </c>
      <c r="D87" s="3">
        <v>16.94</v>
      </c>
      <c r="E87" s="3">
        <v>90</v>
      </c>
      <c r="F87" s="38"/>
      <c r="G87" s="38"/>
      <c r="H87" s="44"/>
      <c r="I87" s="11"/>
    </row>
    <row r="88" spans="3:9" ht="12.75">
      <c r="C88" s="10">
        <v>26023</v>
      </c>
      <c r="D88" s="3">
        <v>17.37</v>
      </c>
      <c r="E88" s="3">
        <v>90</v>
      </c>
      <c r="F88" s="38"/>
      <c r="G88" s="38"/>
      <c r="H88" s="44"/>
      <c r="I88" s="11"/>
    </row>
    <row r="89" spans="3:9" ht="12.75">
      <c r="C89" s="10">
        <v>26114</v>
      </c>
      <c r="D89" s="3">
        <v>18.15</v>
      </c>
      <c r="E89" s="3">
        <v>90</v>
      </c>
      <c r="F89" s="38"/>
      <c r="G89" s="38"/>
      <c r="H89" s="44"/>
      <c r="I89" s="11"/>
    </row>
    <row r="90" spans="3:9" ht="12.75">
      <c r="C90" s="37">
        <v>26206</v>
      </c>
      <c r="D90" s="3">
        <v>18.85</v>
      </c>
      <c r="E90" s="3">
        <v>90</v>
      </c>
      <c r="F90" s="38"/>
      <c r="G90" s="38">
        <f>F87+F88+F89+F90</f>
        <v>0</v>
      </c>
      <c r="H90" s="44">
        <v>28.504</v>
      </c>
      <c r="I90" s="11">
        <f>(G90/6.55957)*(127.21/H90)</f>
        <v>0</v>
      </c>
    </row>
    <row r="91" spans="3:9" ht="12.75">
      <c r="C91" s="10">
        <v>26298</v>
      </c>
      <c r="D91" s="3">
        <v>19.34</v>
      </c>
      <c r="E91" s="3">
        <v>90</v>
      </c>
      <c r="F91" s="38"/>
      <c r="G91" s="38"/>
      <c r="H91" s="44"/>
      <c r="I91" s="11"/>
    </row>
    <row r="92" spans="3:9" ht="12.75">
      <c r="C92" s="10">
        <v>26389</v>
      </c>
      <c r="D92" s="3">
        <v>19.76</v>
      </c>
      <c r="E92" s="3">
        <v>90</v>
      </c>
      <c r="F92" s="38"/>
      <c r="G92" s="38"/>
      <c r="H92" s="44"/>
      <c r="I92" s="11"/>
    </row>
    <row r="93" spans="3:9" ht="12.75">
      <c r="C93" s="10">
        <v>26480</v>
      </c>
      <c r="D93" s="18">
        <v>20.7</v>
      </c>
      <c r="E93" s="3">
        <v>90</v>
      </c>
      <c r="F93" s="38"/>
      <c r="G93" s="38"/>
      <c r="H93" s="44"/>
      <c r="I93" s="11"/>
    </row>
    <row r="94" spans="3:9" ht="12.75">
      <c r="C94" s="37">
        <v>26572</v>
      </c>
      <c r="D94" s="3">
        <v>21.38</v>
      </c>
      <c r="E94" s="3">
        <v>90</v>
      </c>
      <c r="F94" s="38"/>
      <c r="G94" s="38">
        <f>F91+F92+F93+F94</f>
        <v>0</v>
      </c>
      <c r="H94" s="44">
        <v>31.2451</v>
      </c>
      <c r="I94" s="11">
        <f>(G94/6.55957)*(127.21/H94)</f>
        <v>0</v>
      </c>
    </row>
    <row r="95" spans="3:9" ht="12.75">
      <c r="C95" s="10">
        <v>26664</v>
      </c>
      <c r="D95" s="3">
        <v>21.84</v>
      </c>
      <c r="E95" s="3">
        <v>90</v>
      </c>
      <c r="F95" s="38"/>
      <c r="G95" s="38"/>
      <c r="H95" s="44"/>
      <c r="I95" s="11"/>
    </row>
    <row r="96" spans="3:9" ht="12.75">
      <c r="C96" s="10">
        <v>26754</v>
      </c>
      <c r="D96" s="3">
        <v>22.06</v>
      </c>
      <c r="E96" s="3">
        <v>60</v>
      </c>
      <c r="F96" s="38"/>
      <c r="G96" s="38"/>
      <c r="H96" s="44"/>
      <c r="I96" s="11"/>
    </row>
    <row r="97" spans="3:9" ht="12.75">
      <c r="C97" s="10">
        <v>26815</v>
      </c>
      <c r="D97" s="3">
        <v>22.61</v>
      </c>
      <c r="E97" s="3">
        <v>90</v>
      </c>
      <c r="F97" s="38"/>
      <c r="G97" s="38"/>
      <c r="H97" s="44"/>
      <c r="I97" s="11"/>
    </row>
    <row r="98" spans="3:9" ht="12.75">
      <c r="C98" s="10">
        <v>26907</v>
      </c>
      <c r="D98" s="3">
        <v>23.17</v>
      </c>
      <c r="E98" s="3">
        <v>90</v>
      </c>
      <c r="F98" s="38"/>
      <c r="G98" s="38"/>
      <c r="H98" s="44"/>
      <c r="I98" s="11"/>
    </row>
    <row r="99" spans="3:9" ht="12.75">
      <c r="C99" s="37">
        <v>26998</v>
      </c>
      <c r="D99" s="3">
        <v>23.72</v>
      </c>
      <c r="E99" s="3">
        <v>30</v>
      </c>
      <c r="F99" s="38"/>
      <c r="G99" s="38">
        <f>F95+F96+F97+F98+F99</f>
        <v>0</v>
      </c>
      <c r="H99" s="44">
        <v>34.1722</v>
      </c>
      <c r="I99" s="11">
        <f>(G99/6.55957)*(127.21/H99)</f>
        <v>0</v>
      </c>
    </row>
    <row r="100" spans="3:9" ht="12.75">
      <c r="C100" s="10">
        <v>27029</v>
      </c>
      <c r="D100" s="3">
        <v>23.72</v>
      </c>
      <c r="E100" s="3">
        <v>30</v>
      </c>
      <c r="F100" s="38"/>
      <c r="G100" s="38"/>
      <c r="H100" s="44"/>
      <c r="I100" s="11"/>
    </row>
    <row r="101" spans="3:9" ht="12.75">
      <c r="C101" s="10">
        <v>27060</v>
      </c>
      <c r="D101" s="3">
        <v>24.07</v>
      </c>
      <c r="E101" s="3">
        <v>120</v>
      </c>
      <c r="F101" s="38"/>
      <c r="G101" s="38"/>
      <c r="H101" s="44"/>
      <c r="I101" s="11"/>
    </row>
    <row r="102" spans="3:9" ht="12.75">
      <c r="C102" s="10">
        <v>27180</v>
      </c>
      <c r="D102" s="3">
        <v>25.02</v>
      </c>
      <c r="E102" s="3">
        <v>90</v>
      </c>
      <c r="F102" s="38"/>
      <c r="G102" s="38"/>
      <c r="H102" s="44"/>
      <c r="I102" s="11"/>
    </row>
    <row r="103" spans="3:9" ht="12.75">
      <c r="C103" s="10">
        <v>27272</v>
      </c>
      <c r="D103" s="3">
        <v>26.14</v>
      </c>
      <c r="E103" s="3">
        <v>30</v>
      </c>
      <c r="F103" s="38"/>
      <c r="G103" s="38"/>
      <c r="H103" s="44"/>
      <c r="I103" s="11"/>
    </row>
    <row r="104" spans="3:9" ht="12.75">
      <c r="C104" s="10">
        <v>27302</v>
      </c>
      <c r="D104" s="3">
        <v>26.52</v>
      </c>
      <c r="E104" s="3">
        <v>30</v>
      </c>
      <c r="F104" s="38"/>
      <c r="G104" s="38"/>
      <c r="H104" s="44"/>
      <c r="I104" s="11"/>
    </row>
    <row r="105" spans="3:9" ht="12.75">
      <c r="C105" s="37">
        <v>27333</v>
      </c>
      <c r="D105" s="3">
        <v>26.88</v>
      </c>
      <c r="E105" s="3">
        <v>60</v>
      </c>
      <c r="F105" s="38"/>
      <c r="G105" s="38">
        <f>F100+F101+F102+F103+F104+F105</f>
        <v>0</v>
      </c>
      <c r="H105" s="44">
        <v>37.27</v>
      </c>
      <c r="I105" s="11">
        <f>(G105/6.55957)*(127.21/H105)</f>
        <v>0</v>
      </c>
    </row>
    <row r="106" spans="3:9" ht="12.75">
      <c r="C106" s="10">
        <v>27394</v>
      </c>
      <c r="D106" s="3">
        <v>26.93</v>
      </c>
      <c r="E106" s="3">
        <v>60</v>
      </c>
      <c r="F106" s="38"/>
      <c r="G106" s="38"/>
      <c r="H106" s="44"/>
      <c r="I106" s="11"/>
    </row>
    <row r="107" spans="3:9" ht="12.75">
      <c r="C107" s="10">
        <v>27453</v>
      </c>
      <c r="D107" s="3">
        <v>27.33</v>
      </c>
      <c r="E107" s="3">
        <v>90</v>
      </c>
      <c r="F107" s="38"/>
      <c r="G107" s="38"/>
      <c r="H107" s="44"/>
      <c r="I107" s="11"/>
    </row>
    <row r="108" spans="3:9" ht="12.75">
      <c r="C108" s="10">
        <v>27545</v>
      </c>
      <c r="D108" s="3">
        <v>28.07</v>
      </c>
      <c r="E108" s="3">
        <v>30</v>
      </c>
      <c r="F108" s="38"/>
      <c r="G108" s="38"/>
      <c r="H108" s="44"/>
      <c r="I108" s="11"/>
    </row>
    <row r="109" spans="3:9" ht="12.75">
      <c r="C109" s="10">
        <v>27575</v>
      </c>
      <c r="D109" s="3">
        <v>28.48</v>
      </c>
      <c r="E109" s="3">
        <v>60</v>
      </c>
      <c r="F109" s="38"/>
      <c r="G109" s="38"/>
      <c r="H109" s="44"/>
      <c r="I109" s="11"/>
    </row>
    <row r="110" spans="3:9" ht="12.75">
      <c r="C110" s="10">
        <v>27637</v>
      </c>
      <c r="D110" s="3">
        <v>29.81</v>
      </c>
      <c r="E110" s="3">
        <v>60</v>
      </c>
      <c r="F110" s="38"/>
      <c r="G110" s="38"/>
      <c r="H110" s="44"/>
      <c r="I110" s="11"/>
    </row>
    <row r="111" spans="3:9" ht="12.75">
      <c r="C111" s="10">
        <v>27698</v>
      </c>
      <c r="D111" s="3">
        <v>30.22</v>
      </c>
      <c r="E111" s="3">
        <v>30</v>
      </c>
      <c r="F111" s="38"/>
      <c r="G111" s="38"/>
      <c r="H111" s="44"/>
      <c r="I111" s="11"/>
    </row>
    <row r="112" spans="3:9" ht="12.75">
      <c r="C112" s="37">
        <v>27728</v>
      </c>
      <c r="D112" s="3">
        <v>30.63</v>
      </c>
      <c r="E112" s="3">
        <v>30</v>
      </c>
      <c r="F112" s="38"/>
      <c r="G112" s="38">
        <f>F106+F107+F108+F109+F110+F111+F112</f>
        <v>0</v>
      </c>
      <c r="H112" s="44">
        <v>41.2788</v>
      </c>
      <c r="I112" s="11">
        <f>(G112/6.55957)*(127.21/H112)</f>
        <v>0</v>
      </c>
    </row>
    <row r="113" spans="3:9" ht="12.75">
      <c r="C113" s="10">
        <v>27759</v>
      </c>
      <c r="D113" s="3">
        <v>30.85</v>
      </c>
      <c r="E113" s="3">
        <v>60</v>
      </c>
      <c r="F113" s="38"/>
      <c r="G113" s="38"/>
      <c r="H113" s="44"/>
      <c r="I113" s="11"/>
    </row>
    <row r="114" spans="3:9" ht="12.75">
      <c r="C114" s="10">
        <v>27819</v>
      </c>
      <c r="D114" s="3">
        <v>31.62</v>
      </c>
      <c r="E114" s="3">
        <v>30</v>
      </c>
      <c r="F114" s="38"/>
      <c r="G114" s="38"/>
      <c r="H114" s="44"/>
      <c r="I114" s="11"/>
    </row>
    <row r="115" spans="3:9" ht="12.75">
      <c r="C115" s="10">
        <v>27850</v>
      </c>
      <c r="D115" s="3">
        <v>32.16</v>
      </c>
      <c r="E115" s="3">
        <v>90</v>
      </c>
      <c r="F115" s="38"/>
      <c r="G115" s="38"/>
      <c r="H115" s="44"/>
      <c r="I115" s="11"/>
    </row>
    <row r="116" spans="3:9" ht="12.75">
      <c r="C116" s="10">
        <v>27941</v>
      </c>
      <c r="D116" s="3">
        <v>33.13</v>
      </c>
      <c r="E116" s="3">
        <v>90</v>
      </c>
      <c r="F116" s="38"/>
      <c r="G116" s="38"/>
      <c r="H116" s="44"/>
      <c r="I116" s="11"/>
    </row>
    <row r="117" spans="2:9" ht="12.75">
      <c r="B117" s="19"/>
      <c r="C117" s="37">
        <v>28033</v>
      </c>
      <c r="D117" s="3">
        <v>34.48</v>
      </c>
      <c r="E117" s="3">
        <v>90</v>
      </c>
      <c r="F117" s="38"/>
      <c r="G117" s="38">
        <f>F113+F114+F115+F116+F117</f>
        <v>0</v>
      </c>
      <c r="H117" s="44">
        <v>46.8734</v>
      </c>
      <c r="I117" s="11">
        <f>(G117/6.55957)*(127.21/H117)</f>
        <v>0</v>
      </c>
    </row>
    <row r="118" spans="3:9" ht="12.75">
      <c r="C118" s="10">
        <v>28125</v>
      </c>
      <c r="D118" s="18">
        <v>35.4</v>
      </c>
      <c r="E118" s="3">
        <v>90</v>
      </c>
      <c r="F118" s="38"/>
      <c r="G118" s="38"/>
      <c r="H118" s="44"/>
      <c r="I118" s="11"/>
    </row>
    <row r="119" spans="3:9" ht="12.75">
      <c r="C119" s="10">
        <v>28215</v>
      </c>
      <c r="D119" s="3">
        <v>36.47</v>
      </c>
      <c r="E119" s="3">
        <v>90</v>
      </c>
      <c r="F119" s="38"/>
      <c r="G119" s="38"/>
      <c r="H119" s="44"/>
      <c r="I119" s="11"/>
    </row>
    <row r="120" spans="3:9" ht="12.75">
      <c r="C120" s="10">
        <v>28306</v>
      </c>
      <c r="D120" s="3">
        <v>39.55</v>
      </c>
      <c r="E120" s="3">
        <v>90</v>
      </c>
      <c r="F120" s="38"/>
      <c r="G120" s="38"/>
      <c r="H120" s="44"/>
      <c r="I120" s="11"/>
    </row>
    <row r="121" spans="2:9" ht="12.75">
      <c r="B121" s="19"/>
      <c r="C121" s="37">
        <v>28398</v>
      </c>
      <c r="D121" s="3">
        <v>41.55</v>
      </c>
      <c r="E121" s="3">
        <v>90</v>
      </c>
      <c r="F121" s="38"/>
      <c r="G121" s="38">
        <f>F118+F119+F120+F121</f>
        <v>0</v>
      </c>
      <c r="H121" s="44">
        <v>53.1581</v>
      </c>
      <c r="I121" s="11">
        <f>(G121/6.55957)*(127.21/H121)</f>
        <v>0</v>
      </c>
    </row>
    <row r="122" spans="3:9" ht="12.75">
      <c r="C122" s="10">
        <v>28490</v>
      </c>
      <c r="D122" s="3">
        <v>43.25</v>
      </c>
      <c r="E122" s="3">
        <v>90</v>
      </c>
      <c r="F122" s="38"/>
      <c r="G122" s="38"/>
      <c r="H122" s="44"/>
      <c r="I122" s="11"/>
    </row>
    <row r="123" spans="3:9" ht="12.75">
      <c r="C123" s="10">
        <v>28580</v>
      </c>
      <c r="D123" s="3">
        <v>44.48</v>
      </c>
      <c r="E123" s="3">
        <v>210</v>
      </c>
      <c r="F123" s="38"/>
      <c r="G123" s="38"/>
      <c r="H123" s="44"/>
      <c r="I123" s="11"/>
    </row>
    <row r="124" spans="3:9" ht="12.75">
      <c r="C124" s="10">
        <v>28794</v>
      </c>
      <c r="D124" s="3">
        <v>46.23</v>
      </c>
      <c r="E124" s="3">
        <v>30</v>
      </c>
      <c r="F124" s="38"/>
      <c r="G124" s="38"/>
      <c r="H124" s="44"/>
      <c r="I124" s="11"/>
    </row>
    <row r="125" spans="3:9" ht="12.75">
      <c r="C125" s="37">
        <v>28824</v>
      </c>
      <c r="D125" s="3">
        <v>47.09</v>
      </c>
      <c r="E125" s="3">
        <v>30</v>
      </c>
      <c r="F125" s="38"/>
      <c r="G125" s="38">
        <f>F122+F123+F124+F125</f>
        <v>0</v>
      </c>
      <c r="H125" s="44">
        <v>59.4389</v>
      </c>
      <c r="I125" s="11">
        <f>(G125/6.55957)*(127.21/H125)</f>
        <v>0</v>
      </c>
    </row>
    <row r="126" spans="3:9" ht="12.75">
      <c r="C126" s="10">
        <v>28855</v>
      </c>
      <c r="D126" s="3">
        <v>48.71</v>
      </c>
      <c r="E126" s="3">
        <v>90</v>
      </c>
      <c r="F126" s="38"/>
      <c r="G126" s="38"/>
      <c r="H126" s="44"/>
      <c r="I126" s="11"/>
    </row>
    <row r="127" spans="3:9" ht="12.75">
      <c r="C127" s="10">
        <v>28945</v>
      </c>
      <c r="D127" s="3">
        <v>49.66</v>
      </c>
      <c r="E127" s="3">
        <v>90</v>
      </c>
      <c r="F127" s="38"/>
      <c r="G127" s="38"/>
      <c r="H127" s="44"/>
      <c r="I127" s="11"/>
    </row>
    <row r="128" spans="3:9" ht="12.75">
      <c r="C128" s="10">
        <v>29036</v>
      </c>
      <c r="D128" s="3">
        <v>50.62</v>
      </c>
      <c r="E128" s="3">
        <v>120</v>
      </c>
      <c r="F128" s="38"/>
      <c r="G128" s="38"/>
      <c r="H128" s="44"/>
      <c r="I128" s="11"/>
    </row>
    <row r="129" spans="3:9" ht="12.75">
      <c r="C129" s="37">
        <v>29159</v>
      </c>
      <c r="D129" s="3">
        <v>52.09</v>
      </c>
      <c r="E129" s="3">
        <v>60</v>
      </c>
      <c r="F129" s="38"/>
      <c r="G129" s="38">
        <f>F126+F127+F128+F129</f>
        <v>0</v>
      </c>
      <c r="H129" s="44">
        <v>65.1575</v>
      </c>
      <c r="I129" s="11">
        <f>(G129/6.55957)*(127.21/H129)</f>
        <v>0</v>
      </c>
    </row>
    <row r="130" spans="3:9" ht="12.75">
      <c r="C130" s="10">
        <v>29220</v>
      </c>
      <c r="D130" s="3">
        <v>53.03</v>
      </c>
      <c r="E130" s="3">
        <v>90</v>
      </c>
      <c r="F130" s="38"/>
      <c r="G130" s="38"/>
      <c r="H130" s="44"/>
      <c r="I130" s="11"/>
    </row>
    <row r="131" spans="3:9" ht="12.75">
      <c r="C131" s="10">
        <v>29311</v>
      </c>
      <c r="D131" s="3">
        <v>53.57</v>
      </c>
      <c r="E131" s="3">
        <v>210</v>
      </c>
      <c r="F131" s="38"/>
      <c r="G131" s="38"/>
      <c r="H131" s="44"/>
      <c r="I131" s="11"/>
    </row>
    <row r="132" spans="3:9" ht="12.75">
      <c r="C132" s="37">
        <v>29525</v>
      </c>
      <c r="D132" s="3">
        <v>55.13</v>
      </c>
      <c r="E132" s="3">
        <v>60</v>
      </c>
      <c r="F132" s="38"/>
      <c r="G132" s="38">
        <f>F130+F131+F132</f>
        <v>0</v>
      </c>
      <c r="H132" s="44">
        <v>69.9844</v>
      </c>
      <c r="I132" s="11">
        <f>(G132/6.55957)*(127.21/H132)</f>
        <v>0</v>
      </c>
    </row>
    <row r="133" spans="3:9" ht="12.75">
      <c r="C133" s="10">
        <v>29586</v>
      </c>
      <c r="D133" s="3">
        <v>55.64</v>
      </c>
      <c r="E133" s="3">
        <v>30</v>
      </c>
      <c r="F133" s="38"/>
      <c r="G133" s="38"/>
      <c r="H133" s="44"/>
      <c r="I133" s="11"/>
    </row>
    <row r="134" spans="3:9" ht="12.75">
      <c r="C134" s="10">
        <v>29617</v>
      </c>
      <c r="D134" s="3">
        <v>56.47</v>
      </c>
      <c r="E134" s="3">
        <v>150</v>
      </c>
      <c r="F134" s="38"/>
      <c r="G134" s="38"/>
      <c r="H134" s="44"/>
      <c r="I134" s="11"/>
    </row>
    <row r="135" spans="3:9" ht="12.75">
      <c r="C135" s="10">
        <v>29767</v>
      </c>
      <c r="D135" s="3">
        <v>57.31</v>
      </c>
      <c r="E135" s="3">
        <v>90</v>
      </c>
      <c r="F135" s="38"/>
      <c r="G135" s="38"/>
      <c r="H135" s="44"/>
      <c r="I135" s="11"/>
    </row>
    <row r="136" spans="3:9" ht="12.75">
      <c r="C136" s="10">
        <v>29859</v>
      </c>
      <c r="D136" s="3">
        <v>57.83</v>
      </c>
      <c r="E136" s="3">
        <v>30</v>
      </c>
      <c r="F136" s="38"/>
      <c r="G136" s="38"/>
      <c r="H136" s="44"/>
      <c r="I136" s="11"/>
    </row>
    <row r="137" spans="3:9" ht="12.75">
      <c r="C137" s="37">
        <v>29890</v>
      </c>
      <c r="D137" s="3">
        <v>58.67</v>
      </c>
      <c r="E137" s="3">
        <v>60</v>
      </c>
      <c r="F137" s="38"/>
      <c r="G137" s="38">
        <f>F133+F134+F135+F136+F137</f>
        <v>0</v>
      </c>
      <c r="H137" s="44">
        <v>74.0631</v>
      </c>
      <c r="I137" s="11">
        <f>(G137/6.55957)*(127.21/H137)</f>
        <v>0</v>
      </c>
    </row>
    <row r="138" spans="3:9" ht="12.75">
      <c r="C138" s="10">
        <v>29951</v>
      </c>
      <c r="D138" s="3">
        <v>58.67</v>
      </c>
      <c r="E138" s="3">
        <v>30</v>
      </c>
      <c r="F138" s="38"/>
      <c r="G138" s="38"/>
      <c r="H138" s="44"/>
      <c r="I138" s="11"/>
    </row>
    <row r="139" spans="3:9" ht="12.75">
      <c r="C139" s="10">
        <v>29982</v>
      </c>
      <c r="D139" s="3">
        <v>59.73</v>
      </c>
      <c r="E139" s="3">
        <v>300</v>
      </c>
      <c r="F139" s="38"/>
      <c r="G139" s="38"/>
      <c r="H139" s="44"/>
      <c r="I139" s="11"/>
    </row>
    <row r="140" spans="3:9" ht="12.75">
      <c r="C140" s="37">
        <v>30285</v>
      </c>
      <c r="D140" s="3">
        <v>60.52</v>
      </c>
      <c r="E140" s="3">
        <v>30</v>
      </c>
      <c r="F140" s="38"/>
      <c r="G140" s="38">
        <f>F138+F139+F140</f>
        <v>0</v>
      </c>
      <c r="H140" s="44">
        <v>76.0326</v>
      </c>
      <c r="I140" s="11">
        <f>(G140/6.55957)*(127.21/H140)</f>
        <v>0</v>
      </c>
    </row>
    <row r="141" spans="3:9" ht="12.75">
      <c r="C141" s="10">
        <v>30316</v>
      </c>
      <c r="D141" s="3">
        <v>60.52</v>
      </c>
      <c r="E141" s="3">
        <v>60</v>
      </c>
      <c r="F141" s="38"/>
      <c r="G141" s="38"/>
      <c r="H141" s="44"/>
      <c r="I141" s="11"/>
    </row>
    <row r="142" spans="3:9" ht="12.75">
      <c r="C142" s="10">
        <v>30375</v>
      </c>
      <c r="D142" s="3">
        <v>60.88</v>
      </c>
      <c r="E142" s="3">
        <v>60</v>
      </c>
      <c r="F142" s="38"/>
      <c r="G142" s="38"/>
      <c r="H142" s="44"/>
      <c r="I142" s="11"/>
    </row>
    <row r="143" spans="3:9" ht="12.75">
      <c r="C143" s="10">
        <v>30436</v>
      </c>
      <c r="D143" s="3">
        <v>61.49</v>
      </c>
      <c r="E143" s="3">
        <v>90</v>
      </c>
      <c r="F143" s="38"/>
      <c r="G143" s="38"/>
      <c r="H143" s="44"/>
      <c r="I143" s="11"/>
    </row>
    <row r="144" spans="3:9" ht="12.75">
      <c r="C144" s="10">
        <v>30528</v>
      </c>
      <c r="D144" s="3">
        <v>61.79</v>
      </c>
      <c r="E144" s="3">
        <v>120</v>
      </c>
      <c r="F144" s="38"/>
      <c r="G144" s="38"/>
      <c r="H144" s="44"/>
      <c r="I144" s="11"/>
    </row>
    <row r="145" spans="3:9" ht="12.75">
      <c r="C145" s="37">
        <v>30650</v>
      </c>
      <c r="D145" s="3">
        <v>63.14</v>
      </c>
      <c r="E145" s="3">
        <v>30</v>
      </c>
      <c r="F145" s="38"/>
      <c r="G145" s="38">
        <f>F141+F142+F143+F144+F145</f>
        <v>0</v>
      </c>
      <c r="H145" s="44">
        <v>78.4247</v>
      </c>
      <c r="I145" s="11">
        <f>(G145/6.55957)*(127.21/H145)</f>
        <v>0</v>
      </c>
    </row>
    <row r="146" spans="3:9" ht="12.75">
      <c r="C146" s="10">
        <v>30681</v>
      </c>
      <c r="D146" s="3">
        <v>63.14</v>
      </c>
      <c r="E146" s="3">
        <v>60</v>
      </c>
      <c r="F146" s="38"/>
      <c r="G146" s="38"/>
      <c r="H146" s="44"/>
      <c r="I146" s="11"/>
    </row>
    <row r="147" spans="3:9" ht="12.75">
      <c r="C147" s="10">
        <v>30741</v>
      </c>
      <c r="D147" s="3">
        <v>63.77</v>
      </c>
      <c r="E147" s="3">
        <v>180</v>
      </c>
      <c r="F147" s="38"/>
      <c r="G147" s="38"/>
      <c r="H147" s="44"/>
      <c r="I147" s="11"/>
    </row>
    <row r="148" spans="3:9" ht="12.75">
      <c r="C148" s="10">
        <v>30925</v>
      </c>
      <c r="D148" s="18">
        <v>64.4</v>
      </c>
      <c r="E148" s="3">
        <v>30</v>
      </c>
      <c r="F148" s="38"/>
      <c r="G148" s="38"/>
      <c r="H148" s="44"/>
      <c r="I148" s="11"/>
    </row>
    <row r="149" spans="3:9" ht="12.75">
      <c r="C149" s="37">
        <v>30955</v>
      </c>
      <c r="D149" s="3">
        <v>65.36</v>
      </c>
      <c r="E149" s="3">
        <v>90</v>
      </c>
      <c r="F149" s="38"/>
      <c r="G149" s="38">
        <f>F146+F147+F148+F149</f>
        <v>0</v>
      </c>
      <c r="H149" s="44">
        <v>80.5338</v>
      </c>
      <c r="I149" s="11">
        <f>(G149/6.55957)*(127.21/H149)</f>
        <v>0</v>
      </c>
    </row>
    <row r="150" spans="3:9" ht="12.75">
      <c r="C150" s="10">
        <v>31047</v>
      </c>
      <c r="D150" s="3">
        <v>65.36</v>
      </c>
      <c r="E150" s="3">
        <v>30</v>
      </c>
      <c r="F150" s="38"/>
      <c r="G150" s="38"/>
      <c r="H150" s="44"/>
      <c r="I150" s="11"/>
    </row>
    <row r="151" spans="3:9" ht="12.75">
      <c r="C151" s="10">
        <v>31078</v>
      </c>
      <c r="D151" s="3">
        <v>65.64</v>
      </c>
      <c r="E151" s="3">
        <v>30</v>
      </c>
      <c r="F151" s="38"/>
      <c r="G151" s="38"/>
      <c r="H151" s="44"/>
      <c r="I151" s="11"/>
    </row>
    <row r="152" spans="3:9" ht="12.75">
      <c r="C152" s="10">
        <v>31106</v>
      </c>
      <c r="D152" s="3">
        <v>66.29</v>
      </c>
      <c r="E152" s="3">
        <v>180</v>
      </c>
      <c r="F152" s="38"/>
      <c r="G152" s="38"/>
      <c r="H152" s="44"/>
      <c r="I152" s="11"/>
    </row>
    <row r="153" spans="3:9" ht="12.75">
      <c r="C153" s="37">
        <v>31290</v>
      </c>
      <c r="D153" s="3">
        <v>67.08</v>
      </c>
      <c r="E153" s="3">
        <v>120</v>
      </c>
      <c r="F153" s="38"/>
      <c r="G153" s="38">
        <f>F150+F151+F152+F153</f>
        <v>0</v>
      </c>
      <c r="H153" s="44">
        <v>83.4416</v>
      </c>
      <c r="I153" s="11">
        <f>(G153/6.55957)*(127.21/H153)</f>
        <v>0</v>
      </c>
    </row>
    <row r="154" spans="3:9" ht="12.75">
      <c r="C154" s="10">
        <v>31412</v>
      </c>
      <c r="D154" s="3">
        <v>67.59</v>
      </c>
      <c r="E154" s="3">
        <v>90</v>
      </c>
      <c r="F154" s="38"/>
      <c r="G154" s="38"/>
      <c r="H154" s="44"/>
      <c r="I154" s="11"/>
    </row>
    <row r="155" spans="3:9" ht="12.75">
      <c r="C155" s="10">
        <v>31502</v>
      </c>
      <c r="D155" s="18">
        <v>68.4</v>
      </c>
      <c r="E155" s="3">
        <v>240</v>
      </c>
      <c r="F155" s="38"/>
      <c r="G155" s="38"/>
      <c r="H155" s="44"/>
      <c r="I155" s="11"/>
    </row>
    <row r="156" spans="3:9" ht="12.75">
      <c r="C156" s="37">
        <v>31746</v>
      </c>
      <c r="D156" s="3">
        <v>69.28</v>
      </c>
      <c r="E156" s="3">
        <v>30</v>
      </c>
      <c r="F156" s="38"/>
      <c r="G156" s="38">
        <f>F154+F155+F156</f>
        <v>0</v>
      </c>
      <c r="H156" s="44">
        <v>86.2525</v>
      </c>
      <c r="I156" s="11">
        <f>(G156/6.55957)*(127.21/H156)</f>
        <v>0</v>
      </c>
    </row>
    <row r="157" spans="3:9" ht="12.75">
      <c r="C157" s="10">
        <v>31777</v>
      </c>
      <c r="D157" s="3">
        <v>68.77</v>
      </c>
      <c r="E157" s="3">
        <v>210</v>
      </c>
      <c r="F157" s="38"/>
      <c r="G157" s="38"/>
      <c r="H157" s="44"/>
      <c r="I157" s="11"/>
    </row>
    <row r="158" spans="3:9" ht="12.75">
      <c r="C158" s="10">
        <v>31989</v>
      </c>
      <c r="D158" s="3">
        <v>69.46</v>
      </c>
      <c r="E158" s="3">
        <v>90</v>
      </c>
      <c r="F158" s="38"/>
      <c r="G158" s="38"/>
      <c r="H158" s="44"/>
      <c r="I158" s="11"/>
    </row>
    <row r="159" spans="3:9" ht="12.75">
      <c r="C159" s="37">
        <v>32081</v>
      </c>
      <c r="D159" s="3">
        <v>70.15</v>
      </c>
      <c r="E159" s="3">
        <v>60</v>
      </c>
      <c r="F159" s="38"/>
      <c r="G159" s="38">
        <f>F157+F158+F159</f>
        <v>0</v>
      </c>
      <c r="H159" s="44">
        <v>89.0168</v>
      </c>
      <c r="I159" s="11">
        <f>(G159/6.55957)*(127.21/H159)</f>
        <v>0</v>
      </c>
    </row>
    <row r="160" spans="3:9" ht="12.75">
      <c r="C160" s="10">
        <v>32142</v>
      </c>
      <c r="D160" s="3">
        <v>70.49</v>
      </c>
      <c r="E160" s="3">
        <v>30</v>
      </c>
      <c r="F160" s="38"/>
      <c r="G160" s="38"/>
      <c r="H160" s="44"/>
      <c r="I160" s="11"/>
    </row>
    <row r="161" spans="3:9" ht="12.75">
      <c r="C161" s="10">
        <v>32173</v>
      </c>
      <c r="D161" s="3">
        <v>71.39</v>
      </c>
      <c r="E161" s="3">
        <v>240</v>
      </c>
      <c r="F161" s="38"/>
      <c r="G161" s="38"/>
      <c r="H161" s="44"/>
      <c r="I161" s="11"/>
    </row>
    <row r="162" spans="3:9" ht="12.75">
      <c r="C162" s="37">
        <v>32416</v>
      </c>
      <c r="D162" s="3">
        <v>72.36</v>
      </c>
      <c r="E162" s="3">
        <v>90</v>
      </c>
      <c r="F162" s="38"/>
      <c r="G162" s="38">
        <f>F160+F161+F162</f>
        <v>0</v>
      </c>
      <c r="H162" s="44">
        <v>91.1259</v>
      </c>
      <c r="I162" s="11">
        <f>(G162/6.55957)*(127.21/H162)</f>
        <v>0</v>
      </c>
    </row>
    <row r="163" spans="3:9" ht="12.75">
      <c r="C163" s="10">
        <v>32508</v>
      </c>
      <c r="D163" s="3">
        <v>72.59</v>
      </c>
      <c r="E163" s="3">
        <v>30</v>
      </c>
      <c r="F163" s="38"/>
      <c r="G163" s="38"/>
      <c r="H163" s="44"/>
      <c r="I163" s="11"/>
    </row>
    <row r="164" spans="3:9" ht="12.75">
      <c r="C164" s="37">
        <v>32539</v>
      </c>
      <c r="D164" s="3">
        <v>73.84</v>
      </c>
      <c r="E164" s="3">
        <v>330</v>
      </c>
      <c r="F164" s="38"/>
      <c r="G164" s="38">
        <f>F163+F164</f>
        <v>0</v>
      </c>
      <c r="H164" s="44">
        <v>93.0218</v>
      </c>
      <c r="I164" s="11">
        <f>(G164/6.55957)*(127.21/H164)</f>
        <v>0</v>
      </c>
    </row>
    <row r="165" spans="3:9" ht="12.75">
      <c r="C165" s="10">
        <v>32873</v>
      </c>
      <c r="D165" s="3">
        <v>74.55</v>
      </c>
      <c r="E165" s="3">
        <v>210</v>
      </c>
      <c r="F165" s="38"/>
      <c r="G165" s="38"/>
      <c r="H165" s="44"/>
      <c r="I165" s="11"/>
    </row>
    <row r="166" spans="3:9" ht="12.75">
      <c r="C166" s="10">
        <v>33085</v>
      </c>
      <c r="D166" s="3">
        <v>74.92</v>
      </c>
      <c r="E166" s="3">
        <v>120</v>
      </c>
      <c r="F166" s="38"/>
      <c r="G166" s="38"/>
      <c r="H166" s="44"/>
      <c r="I166" s="11"/>
    </row>
    <row r="167" spans="3:9" ht="12.75">
      <c r="C167" s="37">
        <v>33207</v>
      </c>
      <c r="D167" s="3">
        <v>75.75</v>
      </c>
      <c r="E167" s="3">
        <v>30</v>
      </c>
      <c r="F167" s="38"/>
      <c r="G167" s="38">
        <f>F165+F166+F167</f>
        <v>0</v>
      </c>
      <c r="H167" s="44">
        <v>94.5726</v>
      </c>
      <c r="I167" s="11">
        <f>(G167/6.55957)*(127.21/H167)</f>
        <v>0</v>
      </c>
    </row>
    <row r="168" spans="3:9" ht="12.75">
      <c r="C168" s="10">
        <v>33238</v>
      </c>
      <c r="D168" s="18">
        <v>76</v>
      </c>
      <c r="E168" s="3">
        <v>60</v>
      </c>
      <c r="F168" s="38"/>
      <c r="G168" s="38"/>
      <c r="H168" s="44"/>
      <c r="I168" s="11"/>
    </row>
    <row r="169" spans="3:9" ht="12.75">
      <c r="C169" s="10">
        <v>33297</v>
      </c>
      <c r="D169" s="3">
        <v>76.91</v>
      </c>
      <c r="E169" s="3">
        <v>240</v>
      </c>
      <c r="F169" s="38"/>
      <c r="G169" s="38"/>
      <c r="H169" s="44"/>
      <c r="I169" s="11"/>
    </row>
    <row r="170" spans="3:9" ht="12.75">
      <c r="C170" s="37">
        <v>33542</v>
      </c>
      <c r="D170" s="3">
        <v>77.99</v>
      </c>
      <c r="E170" s="3">
        <v>60</v>
      </c>
      <c r="F170" s="38"/>
      <c r="G170" s="38">
        <f>F168+F169+F170</f>
        <v>0</v>
      </c>
      <c r="H170" s="44">
        <v>96.2087</v>
      </c>
      <c r="I170" s="11">
        <f>(G170/6.55957)*(127.21/H170)</f>
        <v>0</v>
      </c>
    </row>
    <row r="171" spans="3:9" ht="12.75">
      <c r="C171" s="37">
        <v>33603</v>
      </c>
      <c r="D171" s="3">
        <v>78.04</v>
      </c>
      <c r="E171" s="3">
        <v>360</v>
      </c>
      <c r="F171" s="38"/>
      <c r="G171" s="38">
        <f>F171</f>
        <v>0</v>
      </c>
      <c r="H171" s="44">
        <v>98.1046</v>
      </c>
      <c r="I171" s="11">
        <f>(G171/6.55957)*(127.21/H171)</f>
        <v>0</v>
      </c>
    </row>
    <row r="172" spans="3:9" ht="12.75">
      <c r="C172" s="10">
        <v>33969</v>
      </c>
      <c r="D172" s="3">
        <v>78.12</v>
      </c>
      <c r="E172" s="3">
        <v>60</v>
      </c>
      <c r="F172" s="38"/>
      <c r="G172" s="38"/>
      <c r="H172" s="44"/>
      <c r="I172" s="11"/>
    </row>
    <row r="173" spans="3:9" ht="12.75">
      <c r="C173" s="10">
        <v>34028</v>
      </c>
      <c r="D173" s="3">
        <v>78.51</v>
      </c>
      <c r="E173" s="3">
        <v>210</v>
      </c>
      <c r="F173" s="38"/>
      <c r="G173" s="38"/>
      <c r="H173" s="44"/>
      <c r="I173" s="11"/>
    </row>
    <row r="174" spans="3:9" ht="12.75">
      <c r="C174" s="37">
        <v>34242</v>
      </c>
      <c r="D174" s="18">
        <v>78.9</v>
      </c>
      <c r="E174" s="3">
        <v>90</v>
      </c>
      <c r="F174" s="38"/>
      <c r="G174" s="38">
        <f>F172+F173+F174</f>
        <v>0</v>
      </c>
      <c r="H174" s="44">
        <v>99.3103</v>
      </c>
      <c r="I174" s="11">
        <f>(G174/6.55957)*(127.21/H174)</f>
        <v>0</v>
      </c>
    </row>
    <row r="175" spans="3:9" ht="12.75">
      <c r="C175" s="10">
        <v>34334</v>
      </c>
      <c r="D175" s="3">
        <v>78.9</v>
      </c>
      <c r="E175" s="3">
        <v>90</v>
      </c>
      <c r="F175" s="38"/>
      <c r="G175" s="38"/>
      <c r="H175" s="44"/>
      <c r="I175" s="11"/>
    </row>
    <row r="176" spans="3:9" ht="12.75">
      <c r="C176" s="10">
        <v>34424</v>
      </c>
      <c r="D176" s="3">
        <v>79.53</v>
      </c>
      <c r="E176" s="3">
        <v>210</v>
      </c>
      <c r="F176" s="38"/>
      <c r="G176" s="38"/>
      <c r="H176" s="44"/>
      <c r="I176" s="11"/>
    </row>
    <row r="177" spans="3:9" ht="12.75">
      <c r="C177" s="37">
        <v>34638</v>
      </c>
      <c r="D177" s="3">
        <v>79.93</v>
      </c>
      <c r="E177" s="3">
        <v>60</v>
      </c>
      <c r="F177" s="38"/>
      <c r="G177" s="38">
        <f>F175+F176+F177</f>
        <v>0</v>
      </c>
      <c r="H177" s="44">
        <v>100</v>
      </c>
      <c r="I177" s="11">
        <f>(G177/6.55957)*(127.21/H177)</f>
        <v>0</v>
      </c>
    </row>
    <row r="178" spans="3:9" ht="12.75">
      <c r="C178" s="10">
        <v>34699</v>
      </c>
      <c r="D178" s="3">
        <v>80.02</v>
      </c>
      <c r="E178" s="3">
        <v>90</v>
      </c>
      <c r="F178" s="38"/>
      <c r="G178" s="38"/>
      <c r="H178" s="44"/>
      <c r="I178" s="11"/>
    </row>
    <row r="179" spans="3:9" ht="12.75">
      <c r="C179" s="10">
        <v>34789</v>
      </c>
      <c r="D179" s="3">
        <v>80.62</v>
      </c>
      <c r="E179" s="3">
        <v>240</v>
      </c>
      <c r="F179" s="38"/>
      <c r="G179" s="38"/>
      <c r="H179" s="44"/>
      <c r="I179" s="11"/>
    </row>
    <row r="180" spans="3:9" ht="12.75">
      <c r="C180" s="37">
        <v>35033</v>
      </c>
      <c r="D180" s="3">
        <v>81.46</v>
      </c>
      <c r="E180" s="3">
        <v>30</v>
      </c>
      <c r="F180" s="38"/>
      <c r="G180" s="38">
        <f>F178+F179+F180</f>
        <v>0</v>
      </c>
      <c r="H180" s="44">
        <v>100.5</v>
      </c>
      <c r="I180" s="11">
        <f>(G180/6.55957)*(127.21/H180)</f>
        <v>0</v>
      </c>
    </row>
    <row r="181" spans="3:9" ht="12.75">
      <c r="C181" s="10">
        <v>35064</v>
      </c>
      <c r="D181" s="3">
        <v>81.51</v>
      </c>
      <c r="E181" s="3">
        <v>330</v>
      </c>
      <c r="F181" s="38"/>
      <c r="G181" s="38"/>
      <c r="H181" s="44"/>
      <c r="I181" s="11"/>
    </row>
    <row r="182" spans="3:9" ht="12.75">
      <c r="C182" s="37">
        <v>35399</v>
      </c>
      <c r="D182" s="3">
        <v>81.92</v>
      </c>
      <c r="E182" s="3">
        <v>30</v>
      </c>
      <c r="F182" s="38"/>
      <c r="G182" s="38">
        <f>F181+F182</f>
        <v>0</v>
      </c>
      <c r="H182" s="44">
        <v>102.2</v>
      </c>
      <c r="I182" s="11">
        <f>(G182/6.55957)*(127.21/H182)</f>
        <v>0</v>
      </c>
    </row>
    <row r="183" spans="3:9" ht="12.75">
      <c r="C183" s="10">
        <v>35430</v>
      </c>
      <c r="D183" s="3">
        <v>81.92</v>
      </c>
      <c r="E183" s="3">
        <v>120</v>
      </c>
      <c r="F183" s="38"/>
      <c r="G183" s="38"/>
      <c r="H183" s="44"/>
      <c r="I183" s="11"/>
    </row>
    <row r="184" spans="3:9" ht="12.75">
      <c r="C184" s="10">
        <v>35550</v>
      </c>
      <c r="D184" s="3">
        <v>82.33</v>
      </c>
      <c r="E184" s="3">
        <v>180</v>
      </c>
      <c r="F184" s="38"/>
      <c r="G184" s="38"/>
      <c r="H184" s="44"/>
      <c r="I184" s="11"/>
    </row>
    <row r="185" spans="3:9" ht="12.75">
      <c r="C185" s="37">
        <v>35734</v>
      </c>
      <c r="D185" s="3">
        <v>82.91</v>
      </c>
      <c r="E185" s="3">
        <v>60</v>
      </c>
      <c r="F185" s="38"/>
      <c r="G185" s="38">
        <f>F183+F184+F185</f>
        <v>0</v>
      </c>
      <c r="H185" s="44">
        <v>103.9</v>
      </c>
      <c r="I185" s="11">
        <f>(G185/6.55957)*(127.21/H185)</f>
        <v>0</v>
      </c>
    </row>
    <row r="186" spans="2:9" s="13" customFormat="1" ht="12.75">
      <c r="B186" s="14"/>
      <c r="C186" s="15">
        <v>35795</v>
      </c>
      <c r="D186" s="20">
        <v>12.66</v>
      </c>
      <c r="E186" s="16">
        <v>60</v>
      </c>
      <c r="G186" s="17"/>
      <c r="H186" s="16"/>
      <c r="I186" s="11"/>
    </row>
    <row r="187" spans="3:9" ht="12.75">
      <c r="C187" s="10">
        <v>35854</v>
      </c>
      <c r="D187" s="21">
        <v>12.74</v>
      </c>
      <c r="E187" s="3">
        <v>270</v>
      </c>
      <c r="I187" s="11"/>
    </row>
    <row r="188" spans="3:9" ht="12.75">
      <c r="C188" s="37">
        <v>36129</v>
      </c>
      <c r="D188" s="21">
        <v>12.83</v>
      </c>
      <c r="E188" s="3">
        <v>30</v>
      </c>
      <c r="G188" s="39">
        <f>F186+F187+F188</f>
        <v>0</v>
      </c>
      <c r="H188" s="44">
        <v>105.9</v>
      </c>
      <c r="I188" s="11">
        <f>G188*(127.21/H188)</f>
        <v>0</v>
      </c>
    </row>
    <row r="189" spans="3:9" ht="12.75">
      <c r="C189" s="37">
        <v>36160</v>
      </c>
      <c r="D189" s="21">
        <v>12.83</v>
      </c>
      <c r="E189" s="3">
        <v>360</v>
      </c>
      <c r="G189" s="39">
        <f>F189</f>
        <v>0</v>
      </c>
      <c r="H189" s="44">
        <v>108.1</v>
      </c>
      <c r="I189" s="11">
        <f>G189*(127.21/H189)</f>
        <v>0</v>
      </c>
    </row>
    <row r="190" spans="3:9" ht="12.75">
      <c r="C190" s="37">
        <v>36525</v>
      </c>
      <c r="D190" s="21">
        <v>12.89</v>
      </c>
      <c r="E190" s="3">
        <v>360</v>
      </c>
      <c r="G190" s="39">
        <f>F190</f>
        <v>0</v>
      </c>
      <c r="H190" s="44">
        <v>110.4</v>
      </c>
      <c r="I190" s="11">
        <f>G190*(127.21/H190)</f>
        <v>0</v>
      </c>
    </row>
    <row r="191" spans="3:9" ht="12.75">
      <c r="C191" s="23">
        <v>36891</v>
      </c>
      <c r="D191" s="24">
        <v>12.89</v>
      </c>
      <c r="E191" s="25">
        <v>30</v>
      </c>
      <c r="G191" s="39"/>
      <c r="H191" s="22"/>
      <c r="I191" s="11"/>
    </row>
    <row r="192" spans="3:9" ht="12.75">
      <c r="C192" s="23">
        <v>36922</v>
      </c>
      <c r="D192" s="24">
        <v>12.95</v>
      </c>
      <c r="E192" s="25">
        <v>150</v>
      </c>
      <c r="G192" s="39"/>
      <c r="H192" s="22"/>
      <c r="I192" s="11"/>
    </row>
    <row r="193" spans="3:9" ht="12.75">
      <c r="C193" s="23">
        <v>37072</v>
      </c>
      <c r="D193" s="24">
        <v>13.03</v>
      </c>
      <c r="E193" s="25">
        <v>120</v>
      </c>
      <c r="G193" s="39"/>
      <c r="H193" s="22"/>
      <c r="I193" s="11"/>
    </row>
    <row r="194" spans="3:9" ht="12.75">
      <c r="C194" s="37">
        <v>37195</v>
      </c>
      <c r="D194" s="24">
        <v>13.13</v>
      </c>
      <c r="E194" s="25">
        <v>60</v>
      </c>
      <c r="G194" s="39">
        <f>F191+F192+F193+F194</f>
        <v>0</v>
      </c>
      <c r="H194" s="44">
        <v>112.4</v>
      </c>
      <c r="I194" s="11">
        <f>G194*(127.21/H194)</f>
        <v>0</v>
      </c>
    </row>
    <row r="195" spans="2:9" s="26" customFormat="1" ht="12.75">
      <c r="B195" s="2"/>
      <c r="C195" s="23">
        <v>37256</v>
      </c>
      <c r="D195" s="24">
        <v>13.13</v>
      </c>
      <c r="E195" s="25">
        <v>180</v>
      </c>
      <c r="G195" s="39"/>
      <c r="H195" s="22"/>
      <c r="I195" s="11"/>
    </row>
    <row r="196" spans="2:9" s="26" customFormat="1" ht="12.75">
      <c r="B196" s="2"/>
      <c r="C196" s="23">
        <v>37437</v>
      </c>
      <c r="D196" s="24">
        <v>13.21</v>
      </c>
      <c r="E196" s="25">
        <v>120</v>
      </c>
      <c r="G196" s="39"/>
      <c r="H196" s="22"/>
      <c r="I196" s="11"/>
    </row>
    <row r="197" spans="2:9" s="26" customFormat="1" ht="12.75">
      <c r="B197" s="2"/>
      <c r="C197" s="37">
        <v>37560</v>
      </c>
      <c r="D197" s="24">
        <v>13.24</v>
      </c>
      <c r="E197" s="25">
        <v>60</v>
      </c>
      <c r="G197" s="39">
        <f>F195+F196+F197</f>
        <v>0</v>
      </c>
      <c r="H197" s="44">
        <v>114.24</v>
      </c>
      <c r="I197" s="11">
        <f>G197*(127.21/H197)</f>
        <v>0</v>
      </c>
    </row>
    <row r="198" spans="2:9" s="26" customFormat="1" ht="12.75">
      <c r="B198" s="2"/>
      <c r="C198" s="23">
        <v>37621</v>
      </c>
      <c r="D198" s="24">
        <v>13.24</v>
      </c>
      <c r="E198" s="25">
        <v>30</v>
      </c>
      <c r="G198" s="39"/>
      <c r="H198" s="44"/>
      <c r="I198" s="11"/>
    </row>
    <row r="199" spans="2:9" s="26" customFormat="1" ht="12.75">
      <c r="B199" s="2"/>
      <c r="C199" s="23">
        <v>37652</v>
      </c>
      <c r="D199" s="24">
        <v>13.35</v>
      </c>
      <c r="E199" s="25">
        <v>150</v>
      </c>
      <c r="G199" s="40"/>
      <c r="H199" s="44"/>
      <c r="I199" s="27"/>
    </row>
    <row r="200" spans="2:9" s="26" customFormat="1" ht="12.75">
      <c r="B200" s="2"/>
      <c r="C200" s="37">
        <v>37802</v>
      </c>
      <c r="D200" s="24">
        <v>13.38</v>
      </c>
      <c r="E200" s="25">
        <v>180</v>
      </c>
      <c r="G200" s="39">
        <f>F198+F199+F200</f>
        <v>0</v>
      </c>
      <c r="H200" s="44">
        <v>115.94</v>
      </c>
      <c r="I200" s="11">
        <f>G200*(127.21/H200)</f>
        <v>0</v>
      </c>
    </row>
    <row r="201" spans="2:9" s="26" customFormat="1" ht="12.75">
      <c r="B201" s="2"/>
      <c r="C201" s="23">
        <v>37986</v>
      </c>
      <c r="D201" s="24">
        <v>13.38</v>
      </c>
      <c r="E201" s="25">
        <v>60</v>
      </c>
      <c r="G201" s="40"/>
      <c r="H201" s="46"/>
      <c r="I201" s="28"/>
    </row>
    <row r="202" spans="2:9" s="26" customFormat="1" ht="12.75">
      <c r="B202" s="2"/>
      <c r="C202" s="23">
        <v>38046</v>
      </c>
      <c r="D202" s="24">
        <v>13.48</v>
      </c>
      <c r="E202" s="25">
        <v>60</v>
      </c>
      <c r="G202" s="40"/>
      <c r="H202" s="46"/>
      <c r="I202" s="28"/>
    </row>
    <row r="203" spans="2:9" s="26" customFormat="1" ht="12.75">
      <c r="B203" s="2"/>
      <c r="C203" s="23">
        <v>38107</v>
      </c>
      <c r="D203" s="24">
        <v>13.5</v>
      </c>
      <c r="E203" s="25">
        <v>60</v>
      </c>
      <c r="G203" s="40"/>
      <c r="H203" s="46"/>
      <c r="I203" s="28"/>
    </row>
    <row r="204" spans="2:9" s="26" customFormat="1" ht="12.75">
      <c r="B204" s="2"/>
      <c r="C204" s="23">
        <v>38168</v>
      </c>
      <c r="D204" s="24">
        <v>13.51</v>
      </c>
      <c r="E204" s="25">
        <v>90</v>
      </c>
      <c r="G204" s="40"/>
      <c r="H204" s="47"/>
      <c r="I204" s="28"/>
    </row>
    <row r="205" spans="2:9" s="26" customFormat="1" ht="12.75">
      <c r="B205" s="2"/>
      <c r="C205" s="37">
        <v>38260</v>
      </c>
      <c r="D205" s="24">
        <v>13.55</v>
      </c>
      <c r="E205" s="25">
        <v>90</v>
      </c>
      <c r="G205" s="39">
        <f>F201+F202+F203+F204+F205</f>
        <v>0</v>
      </c>
      <c r="H205" s="44">
        <v>119.2</v>
      </c>
      <c r="I205" s="11">
        <f>G205*(127.21/H205)</f>
        <v>0</v>
      </c>
    </row>
    <row r="206" spans="2:9" s="26" customFormat="1" ht="12.75">
      <c r="B206" s="2"/>
      <c r="C206" s="23">
        <v>38352</v>
      </c>
      <c r="D206" s="24">
        <v>13.55</v>
      </c>
      <c r="E206" s="25">
        <v>180</v>
      </c>
      <c r="G206" s="40"/>
      <c r="H206" s="46"/>
      <c r="I206" s="28"/>
    </row>
    <row r="207" spans="2:9" s="26" customFormat="1" ht="12.75">
      <c r="B207" s="2"/>
      <c r="C207" s="23">
        <v>38533</v>
      </c>
      <c r="D207" s="24">
        <v>13.68</v>
      </c>
      <c r="E207" s="25">
        <v>90</v>
      </c>
      <c r="G207" s="40"/>
      <c r="H207" s="46"/>
      <c r="I207" s="28"/>
    </row>
    <row r="208" spans="2:9" s="26" customFormat="1" ht="12.75">
      <c r="B208" s="2"/>
      <c r="C208" s="37">
        <v>38625</v>
      </c>
      <c r="D208" s="24">
        <v>13.72</v>
      </c>
      <c r="E208" s="25">
        <v>90</v>
      </c>
      <c r="G208" s="39">
        <f>F206+F207+F208</f>
        <v>0</v>
      </c>
      <c r="H208" s="44">
        <v>119.31</v>
      </c>
      <c r="I208" s="11">
        <f>G208*(127.21/H208)</f>
        <v>0</v>
      </c>
    </row>
    <row r="209" spans="2:9" s="26" customFormat="1" ht="12.75">
      <c r="B209" s="2"/>
      <c r="C209" s="23">
        <v>38717</v>
      </c>
      <c r="D209" s="24">
        <v>13.72</v>
      </c>
      <c r="E209" s="25">
        <v>180</v>
      </c>
      <c r="G209" s="40"/>
      <c r="H209" s="46"/>
      <c r="I209" s="28"/>
    </row>
    <row r="210" spans="2:9" s="26" customFormat="1" ht="12.75">
      <c r="B210" s="2"/>
      <c r="C210" s="23">
        <v>38898</v>
      </c>
      <c r="D210" s="24">
        <v>13.81</v>
      </c>
      <c r="E210" s="25">
        <v>90</v>
      </c>
      <c r="G210" s="40"/>
      <c r="H210" s="47"/>
      <c r="I210" s="11"/>
    </row>
    <row r="211" spans="2:9" s="26" customFormat="1" ht="12.75">
      <c r="B211" s="2"/>
      <c r="C211" s="37">
        <v>38990</v>
      </c>
      <c r="D211" s="24">
        <v>13.85</v>
      </c>
      <c r="E211" s="25">
        <v>90</v>
      </c>
      <c r="G211" s="39">
        <f>F209+F210+F211</f>
        <v>0</v>
      </c>
      <c r="H211" s="44">
        <v>121.13</v>
      </c>
      <c r="I211" s="11">
        <f>G211*(127.21/H211)</f>
        <v>0</v>
      </c>
    </row>
    <row r="212" spans="2:8" s="26" customFormat="1" ht="12.75">
      <c r="B212" s="2"/>
      <c r="C212" s="23">
        <v>39082</v>
      </c>
      <c r="D212" s="24">
        <v>13.86</v>
      </c>
      <c r="E212" s="25">
        <v>180</v>
      </c>
      <c r="G212" s="40"/>
      <c r="H212" s="47"/>
    </row>
    <row r="213" spans="2:9" s="26" customFormat="1" ht="12.75">
      <c r="B213" s="2"/>
      <c r="C213" s="37">
        <v>39263</v>
      </c>
      <c r="D213" s="24">
        <v>13.87</v>
      </c>
      <c r="E213" s="25">
        <v>180</v>
      </c>
      <c r="G213" s="39">
        <f>F212+F213</f>
        <v>0</v>
      </c>
      <c r="H213" s="44">
        <v>123.7</v>
      </c>
      <c r="I213" s="11">
        <f>G213*(127.21/H213)</f>
        <v>0</v>
      </c>
    </row>
    <row r="214" spans="2:9" s="26" customFormat="1" ht="12.75">
      <c r="B214" s="2"/>
      <c r="C214" s="23">
        <v>39447</v>
      </c>
      <c r="D214" s="24">
        <v>13.91</v>
      </c>
      <c r="E214" s="25">
        <v>90</v>
      </c>
      <c r="G214" s="39"/>
      <c r="H214" s="44"/>
      <c r="I214" s="11"/>
    </row>
    <row r="215" spans="2:8" s="26" customFormat="1" ht="12.75">
      <c r="B215" s="2"/>
      <c r="C215" s="23">
        <v>39538</v>
      </c>
      <c r="D215" s="24">
        <v>13.92</v>
      </c>
      <c r="E215" s="25">
        <v>180</v>
      </c>
      <c r="G215" s="40"/>
      <c r="H215" s="46"/>
    </row>
    <row r="216" spans="2:9" s="26" customFormat="1" ht="12.75">
      <c r="B216" s="2"/>
      <c r="C216" s="49">
        <v>39721</v>
      </c>
      <c r="D216" s="24">
        <v>13.93</v>
      </c>
      <c r="E216" s="25">
        <v>90</v>
      </c>
      <c r="G216" s="39">
        <f>F214+F215+F216</f>
        <v>0</v>
      </c>
      <c r="H216" s="44">
        <v>126.12</v>
      </c>
      <c r="I216" s="11">
        <f>G216*(127.21/H216)</f>
        <v>0</v>
      </c>
    </row>
    <row r="217" spans="2:9" s="26" customFormat="1" ht="12.75">
      <c r="B217" s="2"/>
      <c r="C217" s="48">
        <v>39813</v>
      </c>
      <c r="D217" s="24">
        <v>13.93</v>
      </c>
      <c r="E217" s="25">
        <v>180</v>
      </c>
      <c r="G217" s="40"/>
      <c r="H217" s="6"/>
      <c r="I217" s="28"/>
    </row>
    <row r="218" spans="2:9" s="26" customFormat="1" ht="12.75">
      <c r="B218" s="2"/>
      <c r="C218" s="37">
        <v>39994</v>
      </c>
      <c r="D218" s="24">
        <v>13.94</v>
      </c>
      <c r="E218" s="25">
        <v>180</v>
      </c>
      <c r="G218" s="39">
        <f>F217+F218</f>
        <v>0</v>
      </c>
      <c r="H218" s="44">
        <v>127.21</v>
      </c>
      <c r="I218" s="11">
        <f>G218*(127.21/H218)</f>
        <v>0</v>
      </c>
    </row>
    <row r="219" spans="2:9" s="26" customFormat="1" ht="12.75">
      <c r="B219" s="2"/>
      <c r="C219" s="48">
        <v>40178</v>
      </c>
      <c r="D219" s="24">
        <v>13.96</v>
      </c>
      <c r="E219" s="25">
        <v>90</v>
      </c>
      <c r="G219" s="40"/>
      <c r="H219" s="6"/>
      <c r="I219" s="28"/>
    </row>
    <row r="220" spans="2:9" s="26" customFormat="1" ht="12.75">
      <c r="B220" s="2"/>
      <c r="C220" s="48">
        <v>40268</v>
      </c>
      <c r="D220" s="24">
        <v>13.97</v>
      </c>
      <c r="E220" s="25">
        <v>270</v>
      </c>
      <c r="G220" s="40"/>
      <c r="H220" s="6"/>
      <c r="I220" s="28"/>
    </row>
    <row r="221" spans="2:9" s="26" customFormat="1" ht="12.75">
      <c r="B221" s="2"/>
      <c r="C221" s="54">
        <v>40543</v>
      </c>
      <c r="D221" s="24">
        <v>13.97</v>
      </c>
      <c r="E221" s="29"/>
      <c r="G221" s="40"/>
      <c r="H221" s="6"/>
      <c r="I221" s="28"/>
    </row>
    <row r="222" spans="2:9" s="26" customFormat="1" ht="12.75">
      <c r="B222" s="2"/>
      <c r="D222" s="24"/>
      <c r="E222" s="29"/>
      <c r="F222" s="27" t="s">
        <v>25</v>
      </c>
      <c r="H222" s="6"/>
      <c r="I222" s="28">
        <f>SUM(I16:I216)</f>
        <v>6121.540240773666</v>
      </c>
    </row>
    <row r="223" spans="2:9" s="26" customFormat="1" ht="12.75">
      <c r="B223" s="2"/>
      <c r="C223" s="23"/>
      <c r="D223" s="30"/>
      <c r="E223" s="29"/>
      <c r="G223" s="27"/>
      <c r="H223" s="6"/>
      <c r="I223" s="28"/>
    </row>
    <row r="224" spans="2:9" s="26" customFormat="1" ht="12.75">
      <c r="B224" s="2"/>
      <c r="C224" s="23"/>
      <c r="D224" s="30"/>
      <c r="E224" s="29"/>
      <c r="G224" s="27"/>
      <c r="H224" s="6"/>
      <c r="I224" s="28"/>
    </row>
    <row r="225" spans="1:9" ht="12.75">
      <c r="A225" s="26" t="s">
        <v>17</v>
      </c>
      <c r="C225" s="10"/>
      <c r="G225" s="27"/>
      <c r="H225" s="6"/>
      <c r="I225" s="27"/>
    </row>
    <row r="226" spans="2:9" s="26" customFormat="1" ht="12.75">
      <c r="B226" s="2"/>
      <c r="C226" s="31" t="s">
        <v>18</v>
      </c>
      <c r="D226" s="6" t="s">
        <v>4</v>
      </c>
      <c r="E226" s="6" t="s">
        <v>19</v>
      </c>
      <c r="F226" s="6" t="s">
        <v>20</v>
      </c>
      <c r="G226" s="27"/>
      <c r="H226" s="6"/>
      <c r="I226" s="27"/>
    </row>
    <row r="227" spans="3:9" ht="12.75">
      <c r="C227" s="10">
        <v>31777</v>
      </c>
      <c r="E227" s="3">
        <v>0.25</v>
      </c>
      <c r="F227" s="38">
        <f aca="true" t="array" ref="F227:F233">D227:D233*E227:E233</f>
        <v>0</v>
      </c>
      <c r="H227" s="44">
        <v>89.0168</v>
      </c>
      <c r="I227" s="11">
        <f aca="true" t="array" ref="I227:I237">(F227:F237/6.55957)*(127.21/H227:H239)</f>
        <v>0</v>
      </c>
    </row>
    <row r="228" spans="3:9" ht="12.75">
      <c r="C228" s="10">
        <v>32142</v>
      </c>
      <c r="E228" s="3">
        <v>0.33</v>
      </c>
      <c r="F228" s="38">
        <v>0</v>
      </c>
      <c r="G228" s="27"/>
      <c r="H228" s="44">
        <v>91.1259</v>
      </c>
      <c r="I228" s="11">
        <v>0</v>
      </c>
    </row>
    <row r="229" spans="3:9" ht="12.75">
      <c r="C229" s="10">
        <v>32508</v>
      </c>
      <c r="E229" s="3">
        <v>0.23</v>
      </c>
      <c r="F229" s="38">
        <v>0</v>
      </c>
      <c r="H229" s="44">
        <v>93.0218</v>
      </c>
      <c r="I229" s="11">
        <v>0</v>
      </c>
    </row>
    <row r="230" spans="3:9" ht="12.75">
      <c r="C230" s="10">
        <v>32873</v>
      </c>
      <c r="E230" s="3">
        <v>0.19</v>
      </c>
      <c r="F230" s="38">
        <v>0</v>
      </c>
      <c r="H230" s="3">
        <v>94.5726</v>
      </c>
      <c r="I230" s="11">
        <v>0</v>
      </c>
    </row>
    <row r="231" spans="3:9" ht="12.75">
      <c r="C231" s="10">
        <v>33238</v>
      </c>
      <c r="E231" s="3">
        <v>0.24</v>
      </c>
      <c r="F231" s="38">
        <v>0</v>
      </c>
      <c r="H231" s="44">
        <v>96.2087</v>
      </c>
      <c r="I231" s="11">
        <v>0</v>
      </c>
    </row>
    <row r="232" spans="3:9" ht="12.75">
      <c r="C232" s="10">
        <v>33603</v>
      </c>
      <c r="E232" s="3">
        <v>0.05</v>
      </c>
      <c r="F232" s="38">
        <v>0</v>
      </c>
      <c r="H232" s="44">
        <v>98.1046</v>
      </c>
      <c r="I232" s="11">
        <v>0</v>
      </c>
    </row>
    <row r="233" spans="3:9" ht="12.75">
      <c r="C233" s="10">
        <v>33969</v>
      </c>
      <c r="E233" s="3">
        <v>0.08</v>
      </c>
      <c r="F233" s="38">
        <v>0</v>
      </c>
      <c r="H233" s="44">
        <v>99.3103</v>
      </c>
      <c r="I233" s="11">
        <v>0</v>
      </c>
    </row>
    <row r="234" spans="3:9" ht="12.75">
      <c r="C234" s="10">
        <v>34334</v>
      </c>
      <c r="E234" s="33" t="s">
        <v>0</v>
      </c>
      <c r="F234" s="38"/>
      <c r="H234" s="44">
        <v>100</v>
      </c>
      <c r="I234" s="11">
        <v>0</v>
      </c>
    </row>
    <row r="235" spans="3:9" ht="12.75">
      <c r="C235" s="10">
        <v>34699</v>
      </c>
      <c r="E235" s="3">
        <v>0.09</v>
      </c>
      <c r="F235" s="38">
        <f>D235*E235</f>
        <v>0</v>
      </c>
      <c r="H235" s="44">
        <v>100.5</v>
      </c>
      <c r="I235" s="11">
        <v>0</v>
      </c>
    </row>
    <row r="236" spans="3:9" ht="12.75">
      <c r="C236" s="10">
        <v>35064</v>
      </c>
      <c r="E236" s="3">
        <v>0.05</v>
      </c>
      <c r="F236" s="38">
        <f>D236*E236</f>
        <v>0</v>
      </c>
      <c r="H236" s="44">
        <v>102.2</v>
      </c>
      <c r="I236" s="11">
        <v>0</v>
      </c>
    </row>
    <row r="237" spans="3:9" ht="12.75">
      <c r="C237" s="10">
        <v>35430</v>
      </c>
      <c r="E237" s="3">
        <v>0.04</v>
      </c>
      <c r="F237" s="38">
        <f>D237*E237</f>
        <v>0</v>
      </c>
      <c r="H237" s="44">
        <v>103.9</v>
      </c>
      <c r="I237" s="11">
        <v>0</v>
      </c>
    </row>
    <row r="238" spans="3:9" ht="12.75">
      <c r="C238" s="10">
        <v>35795</v>
      </c>
      <c r="E238" s="21">
        <v>0.01</v>
      </c>
      <c r="F238" s="39">
        <f>D238*E238</f>
        <v>0</v>
      </c>
      <c r="H238" s="44">
        <v>105.9</v>
      </c>
      <c r="I238" s="11">
        <f>F238*(127.21/H238)</f>
        <v>0</v>
      </c>
    </row>
    <row r="239" spans="3:9" ht="12.75">
      <c r="C239" s="10">
        <v>36160</v>
      </c>
      <c r="E239" s="21">
        <v>0.01</v>
      </c>
      <c r="F239" s="39">
        <f>D239*E239</f>
        <v>0</v>
      </c>
      <c r="H239" s="44">
        <v>108.1</v>
      </c>
      <c r="I239" s="11">
        <f>F239*(127.21/H239)</f>
        <v>0</v>
      </c>
    </row>
    <row r="240" spans="3:8" ht="12.75">
      <c r="C240" s="10">
        <v>36525</v>
      </c>
      <c r="E240" s="33" t="s">
        <v>0</v>
      </c>
      <c r="F240" s="32"/>
      <c r="H240" s="18"/>
    </row>
    <row r="241" spans="3:9" ht="12.75">
      <c r="C241" s="34" t="s">
        <v>1</v>
      </c>
      <c r="F241" s="32"/>
      <c r="G241" s="27" t="s">
        <v>2</v>
      </c>
      <c r="H241" s="18"/>
      <c r="I241" s="11">
        <f>SUM(I227:I239)</f>
        <v>0</v>
      </c>
    </row>
    <row r="242" spans="3:8" ht="12.75">
      <c r="C242" s="10"/>
      <c r="F242" s="32"/>
      <c r="H242" s="18"/>
    </row>
    <row r="243" spans="3:9" ht="12.75">
      <c r="C243" s="10"/>
      <c r="F243" s="27" t="s">
        <v>27</v>
      </c>
      <c r="I243" s="28">
        <f>I222+I241</f>
        <v>6121.540240773666</v>
      </c>
    </row>
    <row r="244" spans="3:9" ht="12.75">
      <c r="C244" s="10"/>
      <c r="I244" s="1"/>
    </row>
    <row r="245" spans="3:9" ht="12.75">
      <c r="C245" s="35"/>
      <c r="E245" s="1"/>
      <c r="I245" s="1"/>
    </row>
    <row r="246" ht="12.75">
      <c r="I246" s="1"/>
    </row>
    <row r="247" spans="7:9" ht="12.75">
      <c r="G247" s="1"/>
      <c r="I247" s="1"/>
    </row>
    <row r="248" spans="2:9" ht="12.75">
      <c r="B248" s="26" t="s">
        <v>21</v>
      </c>
      <c r="I248" s="1"/>
    </row>
    <row r="249" ht="12">
      <c r="B249" s="36" t="s">
        <v>3</v>
      </c>
    </row>
    <row r="250" ht="12">
      <c r="B250" s="36"/>
    </row>
    <row r="251" ht="12" hidden="1">
      <c r="B251" s="36"/>
    </row>
    <row r="252" ht="12" hidden="1"/>
    <row r="253" ht="12" hidden="1"/>
    <row r="254" ht="12"/>
    <row r="255" ht="12"/>
    <row r="256" ht="12"/>
    <row r="257" ht="12"/>
    <row r="258" ht="12"/>
    <row r="259" ht="12"/>
  </sheetData>
  <sheetProtection/>
  <mergeCells count="3">
    <mergeCell ref="C6:I6"/>
    <mergeCell ref="C4:I4"/>
    <mergeCell ref="C2:I2"/>
  </mergeCells>
  <hyperlinks>
    <hyperlink ref="C6:I6" r:id="rId1" display="Pour obtenir le nouveau barème des coefficients d'actualisation de votre pension cliquer sur cette phrase. À la page obtenue chercher &quot;En savoir plus&quot; en bas de page et cliquer sur &quot;actualisation des rentes&quot;."/>
  </hyperlinks>
  <printOptions gridLines="1" horizontalCentered="1"/>
  <pageMargins left="0" right="0" top="0.7874015748031497" bottom="0.1968503937007874" header="0.4921259845" footer="0.4921259845"/>
  <pageSetup orientation="landscape" paperSize="9"/>
  <headerFooter alignWithMargins="0">
    <oddHeader>&amp;C&amp;P+1</oddHeader>
  </headerFooter>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Utilisateur de Microsoft Office</cp:lastModifiedBy>
  <dcterms:created xsi:type="dcterms:W3CDTF">2005-05-17T16:07:11Z</dcterms:created>
  <dcterms:modified xsi:type="dcterms:W3CDTF">2015-01-31T17:11:52Z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